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TOI/"/>
    </mc:Choice>
  </mc:AlternateContent>
  <xr:revisionPtr revIDLastSave="32" documentId="8_{583AE642-9F80-47B7-9A81-6B64129F64C7}" xr6:coauthVersionLast="46" xr6:coauthVersionMax="46" xr10:uidLastSave="{90F37519-1606-4910-9DBD-B9C72B95EECB}"/>
  <bookViews>
    <workbookView xWindow="-28920" yWindow="-120" windowWidth="29040" windowHeight="15840" tabRatio="864" xr2:uid="{00000000-000D-0000-FFFF-FFFF00000000}"/>
  </bookViews>
  <sheets>
    <sheet name="DCF" sheetId="22" r:id="rId1"/>
    <sheet name="_CIQHiddenCacheSheet" sheetId="245" state="veryHidden" r:id="rId2"/>
    <sheet name="Model" sheetId="43" r:id="rId3"/>
    <sheet name="Expense Forecast" sheetId="246" r:id="rId4"/>
  </sheets>
  <definedNames>
    <definedName name="_xlnm._FilterDatabase" localSheetId="0" hidden="1">DCF!$B$89</definedName>
    <definedName name="_xlnm._FilterDatabase" localSheetId="2" hidden="1">Model!#REF!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L16" i="22"/>
  <c r="K16" i="22"/>
  <c r="J16" i="22"/>
  <c r="C35" i="22" l="1"/>
  <c r="AF320" i="43" l="1"/>
  <c r="AG320" i="43" l="1"/>
  <c r="AH320" i="43" s="1"/>
  <c r="AI320" i="43" s="1"/>
  <c r="AJ320" i="43" s="1"/>
  <c r="AK320" i="43" s="1"/>
  <c r="AL320" i="43" s="1"/>
  <c r="AL312" i="43"/>
  <c r="AK312" i="43"/>
  <c r="AA239" i="43" l="1"/>
  <c r="AG81" i="43"/>
  <c r="AF81" i="43"/>
  <c r="AE81" i="43"/>
  <c r="U12" i="43" l="1"/>
  <c r="V12" i="43"/>
  <c r="V366" i="43" s="1"/>
  <c r="W12" i="43"/>
  <c r="W366" i="43" s="1"/>
  <c r="X12" i="43"/>
  <c r="X366" i="43" s="1"/>
  <c r="U366" i="43"/>
  <c r="AC81" i="43" l="1"/>
  <c r="AB81" i="43"/>
  <c r="AD81" i="43"/>
  <c r="AH79" i="43"/>
  <c r="AH81" i="43" s="1"/>
  <c r="AC80" i="43"/>
  <c r="AD80" i="43" s="1"/>
  <c r="AE80" i="43" s="1"/>
  <c r="AF80" i="43" s="1"/>
  <c r="AG80" i="43" s="1"/>
  <c r="AH80" i="43" s="1"/>
  <c r="AI80" i="43" s="1"/>
  <c r="AJ80" i="43" s="1"/>
  <c r="AK80" i="43" s="1"/>
  <c r="AL80" i="43" s="1"/>
  <c r="AI79" i="43" l="1"/>
  <c r="AD92" i="43"/>
  <c r="AE92" i="43" s="1"/>
  <c r="AF92" i="43" s="1"/>
  <c r="AH92" i="43" s="1"/>
  <c r="AI92" i="43" s="1"/>
  <c r="AJ92" i="43" s="1"/>
  <c r="AK92" i="43" s="1"/>
  <c r="AL92" i="43" s="1"/>
  <c r="AI81" i="43" l="1"/>
  <c r="AJ79" i="43"/>
  <c r="AC347" i="43"/>
  <c r="AD347" i="43" s="1"/>
  <c r="AE347" i="43" s="1"/>
  <c r="AF347" i="43" s="1"/>
  <c r="AG347" i="43" s="1"/>
  <c r="AH347" i="43" s="1"/>
  <c r="AI347" i="43" s="1"/>
  <c r="AJ347" i="43" s="1"/>
  <c r="AK347" i="43" s="1"/>
  <c r="AL347" i="43" s="1"/>
  <c r="AC95" i="43"/>
  <c r="AC321" i="43"/>
  <c r="AD321" i="43" s="1"/>
  <c r="AE321" i="43" s="1"/>
  <c r="AF321" i="43" s="1"/>
  <c r="AG321" i="43" s="1"/>
  <c r="AH321" i="43" s="1"/>
  <c r="AI321" i="43" s="1"/>
  <c r="AJ321" i="43" s="1"/>
  <c r="AK321" i="43" s="1"/>
  <c r="AL321" i="43" s="1"/>
  <c r="AJ81" i="43" l="1"/>
  <c r="AK79" i="43"/>
  <c r="AD95" i="43"/>
  <c r="AK81" i="43" l="1"/>
  <c r="AL79" i="43"/>
  <c r="AL81" i="43" s="1"/>
  <c r="AE95" i="43"/>
  <c r="AF95" i="43" l="1"/>
  <c r="AB259" i="43"/>
  <c r="AC259" i="43" s="1"/>
  <c r="AB258" i="43"/>
  <c r="AB261" i="43" l="1"/>
  <c r="AG95" i="43"/>
  <c r="AH95" i="43" l="1"/>
  <c r="AI95" i="43" l="1"/>
  <c r="AJ95" i="43" l="1"/>
  <c r="AK95" i="43" l="1"/>
  <c r="AL95" i="43" l="1"/>
  <c r="I80" i="246"/>
  <c r="D81" i="246"/>
  <c r="E81" i="246"/>
  <c r="F81" i="246"/>
  <c r="C81" i="246"/>
  <c r="H80" i="246" l="1"/>
  <c r="D80" i="246"/>
  <c r="K80" i="246"/>
  <c r="F80" i="246"/>
  <c r="J80" i="246"/>
  <c r="E80" i="246"/>
  <c r="C80" i="246"/>
  <c r="G80" i="246"/>
  <c r="AL255" i="43"/>
  <c r="AB76" i="43"/>
  <c r="AC76" i="43" l="1"/>
  <c r="AD76" i="43" s="1"/>
  <c r="AE76" i="43" s="1"/>
  <c r="AF76" i="43" s="1"/>
  <c r="AG76" i="43" s="1"/>
  <c r="AH76" i="43" s="1"/>
  <c r="AI76" i="43" s="1"/>
  <c r="AJ76" i="43" s="1"/>
  <c r="AK76" i="43" s="1"/>
  <c r="AL76" i="43" s="1"/>
  <c r="V169" i="43" l="1"/>
  <c r="V91" i="43" s="1"/>
  <c r="O122" i="43"/>
  <c r="X122" i="43"/>
  <c r="W122" i="43"/>
  <c r="V122" i="43"/>
  <c r="U122" i="43"/>
  <c r="S122" i="43"/>
  <c r="R122" i="43"/>
  <c r="Q122" i="43"/>
  <c r="P122" i="43"/>
  <c r="W169" i="43"/>
  <c r="W172" i="43" s="1"/>
  <c r="X169" i="43"/>
  <c r="X91" i="43" s="1"/>
  <c r="X96" i="43" l="1"/>
  <c r="W89" i="43"/>
  <c r="W90" i="43" s="1"/>
  <c r="V96" i="43"/>
  <c r="X89" i="43"/>
  <c r="X90" i="43" s="1"/>
  <c r="X92" i="43" s="1"/>
  <c r="V89" i="43"/>
  <c r="V90" i="43" s="1"/>
  <c r="V92" i="43" s="1"/>
  <c r="W91" i="43"/>
  <c r="X172" i="43"/>
  <c r="V172" i="43"/>
  <c r="S12" i="43"/>
  <c r="S366" i="43" s="1"/>
  <c r="R12" i="43"/>
  <c r="R366" i="43" s="1"/>
  <c r="L74" i="246" l="1"/>
  <c r="R81" i="246" s="1"/>
  <c r="N74" i="246"/>
  <c r="T81" i="246" s="1"/>
  <c r="N73" i="246"/>
  <c r="L73" i="246"/>
  <c r="R80" i="246" s="1"/>
  <c r="W96" i="43"/>
  <c r="W92" i="43"/>
  <c r="M74" i="246" l="1"/>
  <c r="S81" i="246" s="1"/>
  <c r="T80" i="246"/>
  <c r="M73" i="246"/>
  <c r="S80" i="246" s="1"/>
  <c r="AA13" i="43" l="1"/>
  <c r="AA11" i="43"/>
  <c r="AA10" i="43"/>
  <c r="T7" i="43"/>
  <c r="T122" i="43" l="1"/>
  <c r="T12" i="43"/>
  <c r="T366" i="43" s="1"/>
  <c r="H29" i="246"/>
  <c r="I29" i="246" s="1"/>
  <c r="J29" i="246" s="1"/>
  <c r="K29" i="246" s="1"/>
  <c r="L29" i="246" s="1"/>
  <c r="M29" i="246" s="1"/>
  <c r="N29" i="246" s="1"/>
  <c r="O29" i="246" s="1"/>
  <c r="P29" i="246" s="1"/>
  <c r="AC25" i="43"/>
  <c r="AD25" i="43"/>
  <c r="AE25" i="43"/>
  <c r="AF25" i="43"/>
  <c r="AG25" i="43"/>
  <c r="AH25" i="43"/>
  <c r="AI25" i="43"/>
  <c r="AJ25" i="43"/>
  <c r="AK25" i="43"/>
  <c r="AL25" i="43"/>
  <c r="AB25" i="43"/>
  <c r="S73" i="246" l="1"/>
  <c r="T73" i="246"/>
  <c r="U73" i="246"/>
  <c r="V73" i="246"/>
  <c r="E5" i="246"/>
  <c r="E6" i="246"/>
  <c r="E7" i="246"/>
  <c r="E8" i="246"/>
  <c r="E9" i="246"/>
  <c r="E11" i="246"/>
  <c r="E12" i="246"/>
  <c r="E13" i="246"/>
  <c r="E14" i="246"/>
  <c r="E15" i="246"/>
  <c r="E16" i="246"/>
  <c r="E17" i="246"/>
  <c r="E18" i="246"/>
  <c r="AC275" i="43"/>
  <c r="AC284" i="43" s="1"/>
  <c r="AD284" i="43" s="1"/>
  <c r="AC276" i="43"/>
  <c r="AC277" i="43"/>
  <c r="AB278" i="43"/>
  <c r="AB280" i="43" s="1"/>
  <c r="AB282" i="43" s="1"/>
  <c r="AD278" i="43"/>
  <c r="AD280" i="43" s="1"/>
  <c r="AD282" i="43" s="1"/>
  <c r="AB285" i="43"/>
  <c r="AB286" i="43"/>
  <c r="AE278" i="43"/>
  <c r="AE280" i="43" s="1"/>
  <c r="AE282" i="43" s="1"/>
  <c r="AF278" i="43"/>
  <c r="AF280" i="43" s="1"/>
  <c r="AF282" i="43" s="1"/>
  <c r="AG278" i="43"/>
  <c r="AG280" i="43" s="1"/>
  <c r="AG282" i="43" s="1"/>
  <c r="AH278" i="43"/>
  <c r="AH280" i="43" s="1"/>
  <c r="AH282" i="43" s="1"/>
  <c r="AI278" i="43"/>
  <c r="AI280" i="43" s="1"/>
  <c r="AI282" i="43" s="1"/>
  <c r="AJ278" i="43"/>
  <c r="AJ280" i="43" s="1"/>
  <c r="AJ282" i="43" s="1"/>
  <c r="AK278" i="43"/>
  <c r="AK280" i="43" s="1"/>
  <c r="AK282" i="43" s="1"/>
  <c r="AL278" i="43"/>
  <c r="AL280" i="43" s="1"/>
  <c r="AL282" i="43" s="1"/>
  <c r="AC278" i="43" l="1"/>
  <c r="AC280" i="43" s="1"/>
  <c r="AC282" i="43" s="1"/>
  <c r="AC286" i="43"/>
  <c r="AD286" i="43" s="1"/>
  <c r="AE286" i="43" s="1"/>
  <c r="AF286" i="43" s="1"/>
  <c r="AG286" i="43" s="1"/>
  <c r="AH286" i="43" s="1"/>
  <c r="AI286" i="43" s="1"/>
  <c r="AJ286" i="43" s="1"/>
  <c r="AK286" i="43" s="1"/>
  <c r="AL286" i="43" s="1"/>
  <c r="E10" i="246"/>
  <c r="AC285" i="43"/>
  <c r="AB287" i="43"/>
  <c r="AB234" i="43" s="1"/>
  <c r="AE284" i="43"/>
  <c r="AF284" i="43" s="1"/>
  <c r="AB235" i="43" l="1"/>
  <c r="E19" i="246"/>
  <c r="AD285" i="43"/>
  <c r="AC287" i="43"/>
  <c r="AG284" i="43"/>
  <c r="C81" i="22" l="1"/>
  <c r="AA235" i="43"/>
  <c r="AE285" i="43"/>
  <c r="AD287" i="43"/>
  <c r="AH284" i="43"/>
  <c r="AA148" i="43" l="1"/>
  <c r="Z235" i="43"/>
  <c r="AF285" i="43"/>
  <c r="AE287" i="43"/>
  <c r="AI284" i="43"/>
  <c r="AG285" i="43" l="1"/>
  <c r="AF287" i="43"/>
  <c r="AJ284" i="43"/>
  <c r="AH285" i="43" l="1"/>
  <c r="AG287" i="43"/>
  <c r="AK284" i="43"/>
  <c r="AI285" i="43" l="1"/>
  <c r="AH287" i="43"/>
  <c r="AL284" i="43"/>
  <c r="AJ285" i="43" l="1"/>
  <c r="AI287" i="43"/>
  <c r="AK285" i="43" l="1"/>
  <c r="AJ287" i="43"/>
  <c r="AL285" i="43" l="1"/>
  <c r="AL287" i="43" s="1"/>
  <c r="AK287" i="43"/>
  <c r="AA272" i="43" l="1"/>
  <c r="AA273" i="43" s="1"/>
  <c r="Z272" i="43"/>
  <c r="Z273" i="43" s="1"/>
  <c r="Z267" i="43"/>
  <c r="AA267" i="43"/>
  <c r="AC234" i="43"/>
  <c r="AB92" i="43"/>
  <c r="L78" i="22"/>
  <c r="L77" i="22"/>
  <c r="R73" i="246" l="1"/>
  <c r="C79" i="22"/>
  <c r="C76" i="22"/>
  <c r="C78" i="22"/>
  <c r="C77" i="22"/>
  <c r="AA336" i="43" l="1"/>
  <c r="Z336" i="43"/>
  <c r="Z298" i="43"/>
  <c r="AA298" i="43"/>
  <c r="AA345" i="43"/>
  <c r="AA338" i="43"/>
  <c r="Z338" i="43"/>
  <c r="AA332" i="43"/>
  <c r="AA334" i="43" s="1"/>
  <c r="AA330" i="43"/>
  <c r="AA327" i="43"/>
  <c r="AA325" i="43"/>
  <c r="AA316" i="43"/>
  <c r="AA296" i="43"/>
  <c r="Z296" i="43"/>
  <c r="AA252" i="43"/>
  <c r="AA253" i="43" s="1"/>
  <c r="AA222" i="43"/>
  <c r="AA214" i="43"/>
  <c r="AA210" i="43"/>
  <c r="AA204" i="43"/>
  <c r="AA203" i="43"/>
  <c r="AA199" i="43"/>
  <c r="AA196" i="43"/>
  <c r="AA192" i="43"/>
  <c r="AA174" i="43"/>
  <c r="AA180" i="43"/>
  <c r="AA169" i="43"/>
  <c r="AA160" i="43"/>
  <c r="AA34" i="43"/>
  <c r="AA43" i="43" s="1"/>
  <c r="AA115" i="43"/>
  <c r="AA117" i="43" s="1"/>
  <c r="AA70" i="43"/>
  <c r="AA69" i="43"/>
  <c r="AA68" i="43"/>
  <c r="AA67" i="43"/>
  <c r="Z261" i="43"/>
  <c r="AA294" i="43" l="1"/>
  <c r="W73" i="246"/>
  <c r="AA358" i="43"/>
  <c r="AA181" i="43"/>
  <c r="AA172" i="43"/>
  <c r="AA219" i="43"/>
  <c r="AA319" i="43"/>
  <c r="X73" i="246" l="1"/>
  <c r="AA71" i="43"/>
  <c r="Y73" i="246" l="1"/>
  <c r="Z73" i="246" l="1"/>
  <c r="AB164" i="43"/>
  <c r="AC164" i="43"/>
  <c r="AD164" i="43"/>
  <c r="AE164" i="43"/>
  <c r="AF164" i="43"/>
  <c r="AG164" i="43"/>
  <c r="AH164" i="43"/>
  <c r="AI164" i="43"/>
  <c r="AJ164" i="43"/>
  <c r="AK164" i="43"/>
  <c r="AL164" i="43"/>
  <c r="Z222" i="43"/>
  <c r="Z345" i="43"/>
  <c r="Y345" i="43"/>
  <c r="Y336" i="43"/>
  <c r="Z330" i="43"/>
  <c r="Y332" i="43"/>
  <c r="Z329" i="43" s="1"/>
  <c r="Z332" i="43"/>
  <c r="AA329" i="43" s="1"/>
  <c r="AB325" i="43"/>
  <c r="AC325" i="43"/>
  <c r="AD325" i="43"/>
  <c r="AE325" i="43"/>
  <c r="AF325" i="43"/>
  <c r="AG325" i="43"/>
  <c r="AH325" i="43"/>
  <c r="AI325" i="43"/>
  <c r="AJ325" i="43"/>
  <c r="AK325" i="43"/>
  <c r="AL325" i="43"/>
  <c r="Z325" i="43"/>
  <c r="Y327" i="43"/>
  <c r="Z324" i="43" s="1"/>
  <c r="Z327" i="43"/>
  <c r="AA324" i="43" s="1"/>
  <c r="AA326" i="43" s="1"/>
  <c r="Z316" i="43"/>
  <c r="AB73" i="246" l="1"/>
  <c r="AA73" i="246"/>
  <c r="AA337" i="43"/>
  <c r="AB337" i="43" s="1"/>
  <c r="AA331" i="43"/>
  <c r="Z331" i="43"/>
  <c r="Y334" i="43"/>
  <c r="Z337" i="43"/>
  <c r="Z326" i="43"/>
  <c r="Z334" i="43"/>
  <c r="Z339" i="43" l="1"/>
  <c r="Z299" i="43" s="1"/>
  <c r="AA339" i="43"/>
  <c r="AA299" i="43" s="1"/>
  <c r="Z214" i="43" l="1"/>
  <c r="Y214" i="43"/>
  <c r="Z210" i="43"/>
  <c r="Y210" i="43"/>
  <c r="Z204" i="43"/>
  <c r="Z203" i="43"/>
  <c r="Y203" i="43"/>
  <c r="Y204" i="43"/>
  <c r="Z352" i="43" l="1"/>
  <c r="Z353" i="43" s="1"/>
  <c r="Z358" i="43"/>
  <c r="AC235" i="43"/>
  <c r="AD235" i="43" s="1"/>
  <c r="AE235" i="43" s="1"/>
  <c r="AF235" i="43" s="1"/>
  <c r="AG235" i="43" s="1"/>
  <c r="AH235" i="43" s="1"/>
  <c r="AI235" i="43" s="1"/>
  <c r="AJ235" i="43" s="1"/>
  <c r="AK235" i="43" s="1"/>
  <c r="Z196" i="43"/>
  <c r="Y196" i="43"/>
  <c r="Y319" i="43" s="1"/>
  <c r="Z315" i="43" s="1"/>
  <c r="Z320" i="43" s="1"/>
  <c r="Z199" i="43"/>
  <c r="Y199" i="43"/>
  <c r="Z192" i="43"/>
  <c r="Y192" i="43"/>
  <c r="Z180" i="43"/>
  <c r="Z174" i="43"/>
  <c r="Y180" i="43"/>
  <c r="Z169" i="43"/>
  <c r="Y169" i="43"/>
  <c r="Y160" i="43"/>
  <c r="Z160" i="43"/>
  <c r="Z70" i="43"/>
  <c r="Y70" i="43"/>
  <c r="Z69" i="43"/>
  <c r="Z87" i="43" s="1"/>
  <c r="Y69" i="43"/>
  <c r="Y87" i="43" s="1"/>
  <c r="Z68" i="43"/>
  <c r="Z86" i="43" s="1"/>
  <c r="Y68" i="43"/>
  <c r="Y86" i="43" s="1"/>
  <c r="Z67" i="43"/>
  <c r="Y67" i="43"/>
  <c r="Y71" i="43" l="1"/>
  <c r="Z85" i="43"/>
  <c r="Z71" i="43"/>
  <c r="Y88" i="43"/>
  <c r="Z354" i="43"/>
  <c r="Z88" i="43"/>
  <c r="Z294" i="43"/>
  <c r="AA311" i="43" s="1"/>
  <c r="Z91" i="43"/>
  <c r="Z359" i="43"/>
  <c r="Z319" i="43"/>
  <c r="AA315" i="43" s="1"/>
  <c r="Z295" i="43"/>
  <c r="AA295" i="43"/>
  <c r="AL235" i="43"/>
  <c r="L81" i="22"/>
  <c r="Y294" i="43"/>
  <c r="Y91" i="43"/>
  <c r="Y85" i="43"/>
  <c r="AA309" i="43" l="1"/>
  <c r="AA312" i="43"/>
  <c r="Z317" i="43"/>
  <c r="AA308" i="43"/>
  <c r="AA320" i="43"/>
  <c r="AA317" i="43"/>
  <c r="Y115" i="43" l="1"/>
  <c r="Y117" i="43" s="1"/>
  <c r="Z115" i="43"/>
  <c r="Z117" i="43" s="1"/>
  <c r="AA242" i="43"/>
  <c r="AB242" i="43"/>
  <c r="AB191" i="43" l="1"/>
  <c r="B26" i="246"/>
  <c r="B25" i="246"/>
  <c r="C5" i="246"/>
  <c r="D5" i="246"/>
  <c r="C6" i="246"/>
  <c r="D6" i="246"/>
  <c r="C7" i="246"/>
  <c r="D7" i="246"/>
  <c r="C8" i="246"/>
  <c r="D8" i="246"/>
  <c r="C9" i="246"/>
  <c r="D9" i="246"/>
  <c r="C11" i="246"/>
  <c r="D11" i="246"/>
  <c r="C12" i="246"/>
  <c r="D12" i="246"/>
  <c r="C13" i="246"/>
  <c r="D13" i="246"/>
  <c r="C14" i="246"/>
  <c r="D14" i="246"/>
  <c r="C15" i="246"/>
  <c r="D15" i="246"/>
  <c r="C16" i="246"/>
  <c r="D16" i="246"/>
  <c r="C17" i="246"/>
  <c r="D17" i="246"/>
  <c r="C18" i="246"/>
  <c r="D18" i="246"/>
  <c r="D10" i="246" l="1"/>
  <c r="C10" i="246"/>
  <c r="AC191" i="43" l="1"/>
  <c r="C19" i="246"/>
  <c r="D19" i="246"/>
  <c r="AD191" i="43" l="1"/>
  <c r="AE133" i="43"/>
  <c r="AK177" i="43"/>
  <c r="AL177" i="43"/>
  <c r="AB212" i="43"/>
  <c r="AC212" i="43" s="1"/>
  <c r="AD212" i="43" s="1"/>
  <c r="AE212" i="43" s="1"/>
  <c r="AF212" i="43" s="1"/>
  <c r="AG212" i="43" s="1"/>
  <c r="AH212" i="43" s="1"/>
  <c r="AI212" i="43" s="1"/>
  <c r="AJ212" i="43" s="1"/>
  <c r="AK212" i="43" s="1"/>
  <c r="AL212" i="43" s="1"/>
  <c r="AB197" i="43"/>
  <c r="AC197" i="43" s="1"/>
  <c r="AD197" i="43" s="1"/>
  <c r="AE197" i="43" s="1"/>
  <c r="AF197" i="43" s="1"/>
  <c r="AG197" i="43" s="1"/>
  <c r="AH197" i="43" s="1"/>
  <c r="AI197" i="43" s="1"/>
  <c r="AJ197" i="43" s="1"/>
  <c r="AK197" i="43" s="1"/>
  <c r="AL197" i="43" s="1"/>
  <c r="AB190" i="43"/>
  <c r="AC190" i="43" s="1"/>
  <c r="AD190" i="43" s="1"/>
  <c r="AE190" i="43" s="1"/>
  <c r="AF190" i="43" s="1"/>
  <c r="AG190" i="43" s="1"/>
  <c r="AH190" i="43" s="1"/>
  <c r="AI190" i="43" s="1"/>
  <c r="AJ190" i="43" s="1"/>
  <c r="AK190" i="43" s="1"/>
  <c r="AL190" i="43" s="1"/>
  <c r="AB189" i="43"/>
  <c r="AB177" i="43"/>
  <c r="AC177" i="43"/>
  <c r="AD177" i="43"/>
  <c r="AE177" i="43"/>
  <c r="AF177" i="43"/>
  <c r="AG177" i="43"/>
  <c r="AH177" i="43"/>
  <c r="AI177" i="43"/>
  <c r="AJ177" i="43"/>
  <c r="Z246" i="43"/>
  <c r="Z242" i="43"/>
  <c r="Z231" i="43"/>
  <c r="Z230" i="43"/>
  <c r="Y252" i="43"/>
  <c r="Y253" i="43" s="1"/>
  <c r="AB202" i="43"/>
  <c r="AC202" i="43" s="1"/>
  <c r="AD202" i="43" s="1"/>
  <c r="AE202" i="43" s="1"/>
  <c r="AF202" i="43" s="1"/>
  <c r="AG202" i="43" s="1"/>
  <c r="AH202" i="43" s="1"/>
  <c r="AI202" i="43" s="1"/>
  <c r="AJ202" i="43" s="1"/>
  <c r="AK202" i="43" s="1"/>
  <c r="AL202" i="43" s="1"/>
  <c r="Y138" i="43"/>
  <c r="Y140" i="43"/>
  <c r="Z140" i="43"/>
  <c r="Z138" i="43"/>
  <c r="Y136" i="43"/>
  <c r="Y135" i="43"/>
  <c r="AA135" i="43"/>
  <c r="AB135" i="43"/>
  <c r="AC135" i="43"/>
  <c r="AD135" i="43"/>
  <c r="AE135" i="43"/>
  <c r="AF135" i="43"/>
  <c r="AG135" i="43"/>
  <c r="AH135" i="43"/>
  <c r="AI135" i="43"/>
  <c r="AJ135" i="43"/>
  <c r="AK135" i="43"/>
  <c r="AL135" i="43"/>
  <c r="Z136" i="43"/>
  <c r="Z135" i="43"/>
  <c r="Y133" i="43"/>
  <c r="Y132" i="43"/>
  <c r="Y131" i="43"/>
  <c r="Y130" i="43"/>
  <c r="Y159" i="43" s="1"/>
  <c r="AA130" i="43"/>
  <c r="AA159" i="43" s="1"/>
  <c r="AB130" i="43"/>
  <c r="AB159" i="43" s="1"/>
  <c r="AC130" i="43"/>
  <c r="AC159" i="43" s="1"/>
  <c r="AD130" i="43"/>
  <c r="AD159" i="43" s="1"/>
  <c r="AE130" i="43"/>
  <c r="AE159" i="43" s="1"/>
  <c r="AF130" i="43"/>
  <c r="AF159" i="43" s="1"/>
  <c r="AG130" i="43"/>
  <c r="AG159" i="43" s="1"/>
  <c r="AH130" i="43"/>
  <c r="AH159" i="43" s="1"/>
  <c r="AI130" i="43"/>
  <c r="AI159" i="43" s="1"/>
  <c r="AJ130" i="43"/>
  <c r="AJ159" i="43" s="1"/>
  <c r="AK130" i="43"/>
  <c r="AK159" i="43" s="1"/>
  <c r="AL130" i="43"/>
  <c r="AL159" i="43" s="1"/>
  <c r="AA131" i="43"/>
  <c r="AB131" i="43"/>
  <c r="AC131" i="43"/>
  <c r="AD131" i="43"/>
  <c r="AE131" i="43"/>
  <c r="AF131" i="43"/>
  <c r="AG131" i="43"/>
  <c r="AH131" i="43"/>
  <c r="AI131" i="43"/>
  <c r="AJ131" i="43"/>
  <c r="AK131" i="43"/>
  <c r="AL131" i="43"/>
  <c r="AA132" i="43"/>
  <c r="AB132" i="43"/>
  <c r="AC132" i="43"/>
  <c r="AD132" i="43"/>
  <c r="AE132" i="43"/>
  <c r="AF132" i="43"/>
  <c r="AG132" i="43"/>
  <c r="AH132" i="43"/>
  <c r="AI132" i="43"/>
  <c r="AJ132" i="43"/>
  <c r="AK132" i="43"/>
  <c r="AL132" i="43"/>
  <c r="AB133" i="43"/>
  <c r="AC133" i="43"/>
  <c r="AD133" i="43"/>
  <c r="Z133" i="43"/>
  <c r="Z132" i="43"/>
  <c r="Z131" i="43"/>
  <c r="Z130" i="43"/>
  <c r="Z159" i="43" s="1"/>
  <c r="Y123" i="43"/>
  <c r="Z123" i="43"/>
  <c r="AA123" i="43"/>
  <c r="AB123" i="43"/>
  <c r="AC123" i="43"/>
  <c r="AD123" i="43"/>
  <c r="AE123" i="43"/>
  <c r="AF123" i="43"/>
  <c r="AG123" i="43"/>
  <c r="AH123" i="43"/>
  <c r="AI123" i="43"/>
  <c r="AJ123" i="43"/>
  <c r="AK123" i="43"/>
  <c r="AL123" i="43"/>
  <c r="Z34" i="43"/>
  <c r="Y34" i="43"/>
  <c r="Y43" i="43" s="1"/>
  <c r="Z13" i="43"/>
  <c r="Y13" i="43"/>
  <c r="Y129" i="43" s="1"/>
  <c r="Y158" i="43" s="1"/>
  <c r="Z11" i="43"/>
  <c r="Y11" i="43"/>
  <c r="Y126" i="43" s="1"/>
  <c r="Z10" i="43"/>
  <c r="Y10" i="43"/>
  <c r="Y125" i="43" s="1"/>
  <c r="Z110" i="43"/>
  <c r="Y110" i="43"/>
  <c r="Z103" i="43"/>
  <c r="Z102" i="43"/>
  <c r="Z101" i="43"/>
  <c r="Z100" i="43"/>
  <c r="Z89" i="43" l="1"/>
  <c r="AC189" i="43"/>
  <c r="AD189" i="43" s="1"/>
  <c r="AE189" i="43" s="1"/>
  <c r="AF189" i="43" s="1"/>
  <c r="AG189" i="43" s="1"/>
  <c r="AH189" i="43" s="1"/>
  <c r="AI189" i="43" s="1"/>
  <c r="AJ189" i="43" s="1"/>
  <c r="AK189" i="43" s="1"/>
  <c r="AL189" i="43" s="1"/>
  <c r="AE191" i="43"/>
  <c r="Y219" i="43"/>
  <c r="Z219" i="43"/>
  <c r="AA221" i="43" s="1"/>
  <c r="AA223" i="43" s="1"/>
  <c r="AA297" i="43" s="1"/>
  <c r="AF133" i="43"/>
  <c r="Z126" i="43"/>
  <c r="Z129" i="43"/>
  <c r="Z158" i="43" s="1"/>
  <c r="AB192" i="43"/>
  <c r="AC192" i="43" s="1"/>
  <c r="AD192" i="43" s="1"/>
  <c r="AE192" i="43" s="1"/>
  <c r="AF192" i="43" s="1"/>
  <c r="AG192" i="43" s="1"/>
  <c r="AH192" i="43" s="1"/>
  <c r="AI192" i="43" s="1"/>
  <c r="AJ192" i="43" s="1"/>
  <c r="AK192" i="43" s="1"/>
  <c r="AL192" i="43" s="1"/>
  <c r="AB210" i="43"/>
  <c r="Z125" i="43"/>
  <c r="AB199" i="43"/>
  <c r="AC199" i="43" s="1"/>
  <c r="AD199" i="43" s="1"/>
  <c r="AE199" i="43" s="1"/>
  <c r="AF199" i="43" s="1"/>
  <c r="AG199" i="43" s="1"/>
  <c r="AH199" i="43" s="1"/>
  <c r="AI199" i="43" s="1"/>
  <c r="AJ199" i="43" s="1"/>
  <c r="AK199" i="43" s="1"/>
  <c r="AL199" i="43" s="1"/>
  <c r="Z252" i="43"/>
  <c r="Z253" i="43" s="1"/>
  <c r="Y267" i="43"/>
  <c r="Z148" i="43"/>
  <c r="Y261" i="43"/>
  <c r="AD259" i="43"/>
  <c r="AE259" i="43" s="1"/>
  <c r="AF259" i="43" s="1"/>
  <c r="AG259" i="43" s="1"/>
  <c r="AH259" i="43" s="1"/>
  <c r="AI259" i="43" s="1"/>
  <c r="AJ259" i="43" s="1"/>
  <c r="AK259" i="43" s="1"/>
  <c r="AL259" i="43" s="1"/>
  <c r="Z232" i="43"/>
  <c r="Y111" i="43"/>
  <c r="Y7" i="43"/>
  <c r="Z111" i="43"/>
  <c r="Z7" i="43"/>
  <c r="Z43" i="43"/>
  <c r="D52" i="246" l="1"/>
  <c r="Y116" i="43"/>
  <c r="C52" i="246"/>
  <c r="Z90" i="43"/>
  <c r="Z92" i="43" s="1"/>
  <c r="P73" i="246" s="1"/>
  <c r="AF191" i="43"/>
  <c r="AG191" i="43" s="1"/>
  <c r="Z116" i="43"/>
  <c r="AG133" i="43"/>
  <c r="Y48" i="43"/>
  <c r="Y47" i="43"/>
  <c r="Y45" i="43"/>
  <c r="Y46" i="43"/>
  <c r="Z122" i="43"/>
  <c r="D20" i="246"/>
  <c r="Z49" i="43"/>
  <c r="Y122" i="43"/>
  <c r="Y89" i="43" s="1"/>
  <c r="Y90" i="43" s="1"/>
  <c r="Y92" i="43" s="1"/>
  <c r="C20" i="246"/>
  <c r="Z262" i="43"/>
  <c r="Y263" i="43"/>
  <c r="Y265" i="43" s="1"/>
  <c r="Y262" i="43"/>
  <c r="Z263" i="43"/>
  <c r="Z265" i="43" s="1"/>
  <c r="Y54" i="43"/>
  <c r="Y49" i="43"/>
  <c r="Y58" i="43"/>
  <c r="Y55" i="43"/>
  <c r="Y52" i="43"/>
  <c r="Z46" i="43"/>
  <c r="Z53" i="43"/>
  <c r="Z54" i="43"/>
  <c r="Z51" i="43"/>
  <c r="Y50" i="43"/>
  <c r="Y56" i="43"/>
  <c r="Y53" i="43"/>
  <c r="Y61" i="43"/>
  <c r="C26" i="246" s="1"/>
  <c r="Y60" i="43"/>
  <c r="C25" i="246" s="1"/>
  <c r="Y57" i="43"/>
  <c r="Y59" i="43"/>
  <c r="Y9" i="43"/>
  <c r="Y12" i="43" s="1"/>
  <c r="Y51" i="43"/>
  <c r="Z52" i="43"/>
  <c r="Z56" i="43"/>
  <c r="Z60" i="43"/>
  <c r="D25" i="246" s="1"/>
  <c r="Z48" i="43"/>
  <c r="Z104" i="43"/>
  <c r="Z9" i="43"/>
  <c r="Z55" i="43"/>
  <c r="Z47" i="43"/>
  <c r="Z57" i="43"/>
  <c r="Z50" i="43"/>
  <c r="Z58" i="43"/>
  <c r="Z61" i="43"/>
  <c r="D26" i="246" s="1"/>
  <c r="Z45" i="43"/>
  <c r="Z59" i="43"/>
  <c r="V80" i="246" l="1"/>
  <c r="O73" i="246"/>
  <c r="Z291" i="43"/>
  <c r="Z303" i="43" s="1"/>
  <c r="Y291" i="43"/>
  <c r="Y335" i="43" s="1"/>
  <c r="AH133" i="43"/>
  <c r="AH191" i="43"/>
  <c r="Z12" i="43"/>
  <c r="D43" i="246"/>
  <c r="D34" i="246"/>
  <c r="D35" i="246"/>
  <c r="D32" i="246"/>
  <c r="D37" i="246"/>
  <c r="D41" i="246"/>
  <c r="D39" i="246"/>
  <c r="D42" i="246"/>
  <c r="D31" i="246"/>
  <c r="D38" i="246"/>
  <c r="D40" i="246"/>
  <c r="D33" i="246"/>
  <c r="D44" i="246"/>
  <c r="D36" i="246"/>
  <c r="D22" i="246"/>
  <c r="D45" i="246"/>
  <c r="D24" i="246"/>
  <c r="C44" i="246"/>
  <c r="C40" i="246"/>
  <c r="C33" i="246"/>
  <c r="C39" i="246"/>
  <c r="C32" i="246"/>
  <c r="C41" i="246"/>
  <c r="C34" i="246"/>
  <c r="C37" i="246"/>
  <c r="C38" i="246"/>
  <c r="C35" i="246"/>
  <c r="C31" i="246"/>
  <c r="C43" i="246"/>
  <c r="C42" i="246"/>
  <c r="C36" i="246"/>
  <c r="C22" i="246"/>
  <c r="C45" i="246"/>
  <c r="C24" i="246"/>
  <c r="Y18" i="43"/>
  <c r="Z304" i="43" l="1"/>
  <c r="U80" i="246"/>
  <c r="Z302" i="43"/>
  <c r="Z347" i="43"/>
  <c r="Z305" i="43"/>
  <c r="Z306" i="43"/>
  <c r="Z335" i="43"/>
  <c r="C46" i="246"/>
  <c r="D46" i="246"/>
  <c r="D50" i="246" a="1"/>
  <c r="D50" i="246" s="1"/>
  <c r="C50" i="246" a="1"/>
  <c r="C50" i="246" s="1"/>
  <c r="AI133" i="43"/>
  <c r="AI191" i="43"/>
  <c r="Z18" i="43"/>
  <c r="Y21" i="43"/>
  <c r="AJ133" i="43" l="1"/>
  <c r="AJ191" i="43"/>
  <c r="Z21" i="43"/>
  <c r="AE258" i="43"/>
  <c r="Y26" i="43"/>
  <c r="AK133" i="43" l="1"/>
  <c r="AK191" i="43"/>
  <c r="Z26" i="43"/>
  <c r="AF258" i="43"/>
  <c r="AL133" i="43" l="1"/>
  <c r="AL191" i="43"/>
  <c r="AG258" i="43"/>
  <c r="AH258" i="43" l="1"/>
  <c r="AI258" i="43" l="1"/>
  <c r="AJ258" i="43" l="1"/>
  <c r="AK258" i="43" l="1"/>
  <c r="AL258" i="43" s="1"/>
  <c r="C47" i="22" l="1"/>
  <c r="Y124" i="43" l="1"/>
  <c r="Z124" i="43"/>
  <c r="Z128" i="43" l="1"/>
  <c r="Y128" i="43"/>
  <c r="Y366" i="43" s="1"/>
  <c r="Y93" i="43" l="1"/>
  <c r="Y134" i="43"/>
  <c r="Y254" i="43"/>
  <c r="Z134" i="43"/>
  <c r="Z254" i="43"/>
  <c r="Y137" i="43" l="1"/>
  <c r="Y139" i="43" s="1"/>
  <c r="Y25" i="43"/>
  <c r="Y23" i="43"/>
  <c r="Z25" i="43"/>
  <c r="Z23" i="43"/>
  <c r="Z137" i="43"/>
  <c r="Y255" i="43"/>
  <c r="Y256" i="43"/>
  <c r="Z255" i="43"/>
  <c r="Z256" i="43"/>
  <c r="Z181" i="43"/>
  <c r="Y142" i="43" l="1"/>
  <c r="Y146" i="43" s="1"/>
  <c r="Y157" i="43" s="1"/>
  <c r="Y141" i="43"/>
  <c r="Z139" i="43"/>
  <c r="Z141" i="43"/>
  <c r="Z142" i="43"/>
  <c r="Z360" i="43" l="1"/>
  <c r="Z361" i="43"/>
  <c r="Y163" i="43"/>
  <c r="Y165" i="43" s="1"/>
  <c r="Z146" i="43"/>
  <c r="Z157" i="43" s="1"/>
  <c r="H3" i="43"/>
  <c r="Z151" i="43"/>
  <c r="Z172" i="43"/>
  <c r="Y181" i="43"/>
  <c r="Z193" i="43"/>
  <c r="Y206" i="43"/>
  <c r="Z341" i="43" s="1"/>
  <c r="Z206" i="43"/>
  <c r="T10" i="22"/>
  <c r="U10" i="22" s="1"/>
  <c r="R11" i="22"/>
  <c r="C12" i="22" a="1"/>
  <c r="C14" i="22" s="1"/>
  <c r="G12" i="22"/>
  <c r="R12" i="22"/>
  <c r="G13" i="22"/>
  <c r="R13" i="22"/>
  <c r="G14" i="22"/>
  <c r="R14" i="22"/>
  <c r="G15" i="22"/>
  <c r="C25" i="22"/>
  <c r="K26" i="22"/>
  <c r="C29" i="22"/>
  <c r="F260" i="43" s="1"/>
  <c r="J34" i="22"/>
  <c r="J36" i="22" s="1"/>
  <c r="J22" i="22" s="1"/>
  <c r="K34" i="22"/>
  <c r="K36" i="22" s="1"/>
  <c r="L34" i="22"/>
  <c r="L36" i="22" s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C51" i="22"/>
  <c r="C38" i="22"/>
  <c r="C37" i="22"/>
  <c r="C34" i="22"/>
  <c r="Z343" i="43" l="1"/>
  <c r="Z346" i="43"/>
  <c r="AA341" i="43"/>
  <c r="AA346" i="43" s="1"/>
  <c r="Z163" i="43"/>
  <c r="Z165" i="43" s="1"/>
  <c r="Z166" i="43" s="1"/>
  <c r="Y264" i="43"/>
  <c r="Y266" i="43" s="1"/>
  <c r="Z264" i="43"/>
  <c r="Z266" i="43" s="1"/>
  <c r="I3" i="43"/>
  <c r="J3" i="43" s="1"/>
  <c r="K3" i="43" s="1"/>
  <c r="L3" i="43" s="1"/>
  <c r="M3" i="43" s="1"/>
  <c r="Z200" i="43"/>
  <c r="D51" i="22"/>
  <c r="C33" i="22"/>
  <c r="Y193" i="43"/>
  <c r="Z152" i="43"/>
  <c r="Y211" i="43"/>
  <c r="Y216" i="43" s="1"/>
  <c r="Y172" i="43"/>
  <c r="Z184" i="43"/>
  <c r="Z211" i="43"/>
  <c r="Z216" i="43" s="1"/>
  <c r="C13" i="22"/>
  <c r="AK238" i="43" s="1"/>
  <c r="AL238" i="43" s="1"/>
  <c r="C36" i="22"/>
  <c r="D36" i="22" s="1"/>
  <c r="K22" i="22"/>
  <c r="L22" i="22"/>
  <c r="V10" i="22"/>
  <c r="D12" i="22" a="1"/>
  <c r="C12" i="22"/>
  <c r="C71" i="246" l="1"/>
  <c r="Y184" i="43"/>
  <c r="Z217" i="43"/>
  <c r="Y200" i="43"/>
  <c r="E51" i="22"/>
  <c r="Z221" i="43"/>
  <c r="Z223" i="43" s="1"/>
  <c r="Z297" i="43" s="1"/>
  <c r="Y220" i="43"/>
  <c r="Z220" i="43"/>
  <c r="D38" i="22"/>
  <c r="D37" i="22"/>
  <c r="N3" i="43"/>
  <c r="W10" i="22"/>
  <c r="D12" i="22"/>
  <c r="D13" i="22"/>
  <c r="D14" i="22"/>
  <c r="D71" i="246" l="1"/>
  <c r="Z310" i="43"/>
  <c r="AA310" i="43"/>
  <c r="AA313" i="43" s="1"/>
  <c r="Z311" i="43"/>
  <c r="Z308" i="43"/>
  <c r="Z312" i="43"/>
  <c r="Z309" i="43"/>
  <c r="Y217" i="43"/>
  <c r="F51" i="22"/>
  <c r="Z365" i="43"/>
  <c r="C40" i="22"/>
  <c r="C42" i="22" s="1"/>
  <c r="C46" i="22" s="1"/>
  <c r="Y365" i="43"/>
  <c r="O3" i="43"/>
  <c r="Z366" i="43"/>
  <c r="X10" i="22"/>
  <c r="E71" i="246" l="1"/>
  <c r="Z93" i="43"/>
  <c r="Z313" i="43"/>
  <c r="AB309" i="43"/>
  <c r="AB312" i="43"/>
  <c r="AB310" i="43"/>
  <c r="G51" i="22"/>
  <c r="L38" i="22"/>
  <c r="L40" i="22" s="1"/>
  <c r="L37" i="22" s="1"/>
  <c r="J38" i="22"/>
  <c r="J40" i="22" s="1"/>
  <c r="J37" i="22" s="1"/>
  <c r="K38" i="22"/>
  <c r="K40" i="22" s="1"/>
  <c r="K37" i="22" s="1"/>
  <c r="Y10" i="22"/>
  <c r="Z367" i="43"/>
  <c r="P3" i="43"/>
  <c r="AB311" i="43" l="1"/>
  <c r="F71" i="246"/>
  <c r="AK313" i="43"/>
  <c r="AL313" i="43"/>
  <c r="AA129" i="43"/>
  <c r="H51" i="22"/>
  <c r="L17" i="22"/>
  <c r="Y367" i="43"/>
  <c r="Q3" i="43"/>
  <c r="Z10" i="22"/>
  <c r="G71" i="246" l="1"/>
  <c r="AA158" i="43"/>
  <c r="I51" i="22"/>
  <c r="AA10" i="22"/>
  <c r="Z368" i="43"/>
  <c r="R3" i="43"/>
  <c r="H71" i="246" l="1"/>
  <c r="J51" i="22"/>
  <c r="Y368" i="43"/>
  <c r="S3" i="43"/>
  <c r="AB10" i="22"/>
  <c r="Z149" i="43"/>
  <c r="I71" i="246" l="1"/>
  <c r="Z355" i="43"/>
  <c r="Z356" i="43" s="1"/>
  <c r="Z241" i="43"/>
  <c r="K51" i="22"/>
  <c r="Z153" i="43"/>
  <c r="AC10" i="22"/>
  <c r="T3" i="43"/>
  <c r="J71" i="246" l="1"/>
  <c r="Z243" i="43"/>
  <c r="Z96" i="43"/>
  <c r="L51" i="22"/>
  <c r="Z150" i="43"/>
  <c r="U3" i="43"/>
  <c r="AD10" i="22"/>
  <c r="P74" i="246" l="1"/>
  <c r="V81" i="246" s="1"/>
  <c r="K71" i="246"/>
  <c r="Y96" i="43"/>
  <c r="M51" i="22"/>
  <c r="K84" i="22"/>
  <c r="V3" i="43"/>
  <c r="AE10" i="22"/>
  <c r="O74" i="246" l="1"/>
  <c r="U81" i="246" s="1"/>
  <c r="L71" i="246"/>
  <c r="Z357" i="43"/>
  <c r="W3" i="43"/>
  <c r="AF10" i="22"/>
  <c r="M71" i="246" l="1"/>
  <c r="X3" i="43"/>
  <c r="AG10" i="22"/>
  <c r="N71" i="246" l="1"/>
  <c r="Y3" i="43"/>
  <c r="AH10" i="22"/>
  <c r="O71" i="246" l="1"/>
  <c r="C4" i="246"/>
  <c r="AI10" i="22"/>
  <c r="Z3" i="43"/>
  <c r="C49" i="246" l="1"/>
  <c r="D4" i="246"/>
  <c r="P71" i="246"/>
  <c r="C30" i="246"/>
  <c r="AJ10" i="22"/>
  <c r="AA3" i="43"/>
  <c r="D49" i="246" l="1"/>
  <c r="Q71" i="246"/>
  <c r="D30" i="246"/>
  <c r="E4" i="246"/>
  <c r="AK10" i="22"/>
  <c r="AB3" i="43"/>
  <c r="E30" i="246" l="1"/>
  <c r="R71" i="246"/>
  <c r="E49" i="246"/>
  <c r="F4" i="246"/>
  <c r="F49" i="246" s="1"/>
  <c r="AL10" i="22"/>
  <c r="AC3" i="43"/>
  <c r="S71" i="246" l="1"/>
  <c r="G4" i="246"/>
  <c r="G49" i="246" s="1"/>
  <c r="F30" i="246"/>
  <c r="AD3" i="43"/>
  <c r="AM10" i="22"/>
  <c r="T71" i="246" l="1"/>
  <c r="G30" i="246"/>
  <c r="H4" i="246"/>
  <c r="H49" i="246" s="1"/>
  <c r="AN10" i="22"/>
  <c r="AE3" i="43"/>
  <c r="U71" i="246" l="1"/>
  <c r="H30" i="246"/>
  <c r="I4" i="246"/>
  <c r="I49" i="246" s="1"/>
  <c r="AO10" i="22"/>
  <c r="AF3" i="43"/>
  <c r="V71" i="246" l="1"/>
  <c r="I30" i="246"/>
  <c r="J4" i="246"/>
  <c r="J30" i="246" s="1"/>
  <c r="AG3" i="43"/>
  <c r="W71" i="246" l="1"/>
  <c r="J49" i="246"/>
  <c r="K4" i="246"/>
  <c r="K49" i="246" s="1"/>
  <c r="AH3" i="43"/>
  <c r="X71" i="246" l="1"/>
  <c r="K30" i="246"/>
  <c r="L4" i="246"/>
  <c r="L30" i="246" s="1"/>
  <c r="AI3" i="43"/>
  <c r="Y71" i="246" l="1"/>
  <c r="L49" i="246"/>
  <c r="M4" i="246"/>
  <c r="M30" i="246" s="1"/>
  <c r="AJ3" i="43"/>
  <c r="Z71" i="246" l="1"/>
  <c r="M49" i="246"/>
  <c r="N4" i="246"/>
  <c r="N49" i="246" s="1"/>
  <c r="AK3" i="43"/>
  <c r="AA71" i="246" l="1"/>
  <c r="N30" i="246"/>
  <c r="O4" i="246"/>
  <c r="O49" i="246" s="1"/>
  <c r="AL3" i="43"/>
  <c r="AB71" i="246" l="1"/>
  <c r="O30" i="246"/>
  <c r="P4" i="246"/>
  <c r="P49" i="246" s="1"/>
  <c r="P30" i="246" l="1"/>
  <c r="C72" i="22" l="1"/>
  <c r="AA151" i="43" l="1"/>
  <c r="AA152" i="43" s="1"/>
  <c r="AB151" i="43"/>
  <c r="AC151" i="43"/>
  <c r="AD151" i="43"/>
  <c r="AE151" i="43"/>
  <c r="AF151" i="43"/>
  <c r="AG151" i="43"/>
  <c r="AH151" i="43"/>
  <c r="AI151" i="43"/>
  <c r="AJ151" i="43"/>
  <c r="AK151" i="43"/>
  <c r="AL151" i="43"/>
  <c r="AF152" i="43" l="1"/>
  <c r="AD152" i="43"/>
  <c r="AI152" i="43"/>
  <c r="AE152" i="43"/>
  <c r="AC152" i="43"/>
  <c r="AB152" i="43"/>
  <c r="AJ152" i="43"/>
  <c r="AL152" i="43"/>
  <c r="AK152" i="43"/>
  <c r="AH152" i="43"/>
  <c r="AG152" i="43"/>
  <c r="AA230" i="43" l="1"/>
  <c r="AA231" i="43" l="1"/>
  <c r="AA232" i="43" l="1"/>
  <c r="AB148" i="43" l="1"/>
  <c r="AC148" i="43"/>
  <c r="AD148" i="43"/>
  <c r="AE148" i="43"/>
  <c r="AF148" i="43"/>
  <c r="AG148" i="43"/>
  <c r="AH148" i="43"/>
  <c r="AI148" i="43"/>
  <c r="AJ148" i="43"/>
  <c r="AK148" i="43"/>
  <c r="AL148" i="43"/>
  <c r="AB231" i="43"/>
  <c r="AB229" i="43" s="1"/>
  <c r="AB230" i="43" s="1"/>
  <c r="AB179" i="43" s="1"/>
  <c r="AC231" i="43"/>
  <c r="AD231" i="43"/>
  <c r="AE231" i="43"/>
  <c r="AF231" i="43"/>
  <c r="AG231" i="43"/>
  <c r="AH231" i="43"/>
  <c r="AI231" i="43"/>
  <c r="AJ231" i="43"/>
  <c r="AK231" i="43"/>
  <c r="AL231" i="43"/>
  <c r="AB232" i="43" l="1"/>
  <c r="C66" i="22" l="1"/>
  <c r="D66" i="22"/>
  <c r="E66" i="22"/>
  <c r="F66" i="22"/>
  <c r="G66" i="22"/>
  <c r="H66" i="22"/>
  <c r="I66" i="22"/>
  <c r="J66" i="22"/>
  <c r="K66" i="22"/>
  <c r="L66" i="22"/>
  <c r="M66" i="22"/>
  <c r="AA85" i="43"/>
  <c r="AA86" i="43"/>
  <c r="AA87" i="43"/>
  <c r="AA88" i="43"/>
  <c r="AA100" i="43"/>
  <c r="AA101" i="43"/>
  <c r="AA102" i="43"/>
  <c r="AA103" i="43"/>
  <c r="AB106" i="43"/>
  <c r="AB107" i="43"/>
  <c r="AB108" i="43"/>
  <c r="AA110" i="43"/>
  <c r="AA7" i="43" s="1"/>
  <c r="AA75" i="43" l="1"/>
  <c r="AB75" i="43" s="1"/>
  <c r="AC75" i="43" s="1"/>
  <c r="AD75" i="43" s="1"/>
  <c r="AE75" i="43" s="1"/>
  <c r="AF75" i="43" s="1"/>
  <c r="AG75" i="43" s="1"/>
  <c r="AH75" i="43" s="1"/>
  <c r="AI75" i="43" s="1"/>
  <c r="AJ75" i="43" s="1"/>
  <c r="AK75" i="43" s="1"/>
  <c r="AL75" i="43" s="1"/>
  <c r="AA9" i="43"/>
  <c r="AA12" i="43" s="1"/>
  <c r="E20" i="246"/>
  <c r="E52" i="246"/>
  <c r="AA116" i="43"/>
  <c r="AA111" i="43"/>
  <c r="AB100" i="43"/>
  <c r="AC106" i="43"/>
  <c r="AB101" i="43"/>
  <c r="AC107" i="43"/>
  <c r="AB102" i="43"/>
  <c r="AC108" i="43"/>
  <c r="E32" i="246" l="1"/>
  <c r="E40" i="246"/>
  <c r="E37" i="246"/>
  <c r="E39" i="246"/>
  <c r="E34" i="246"/>
  <c r="E41" i="246"/>
  <c r="E35" i="246"/>
  <c r="E42" i="246"/>
  <c r="E44" i="246"/>
  <c r="E31" i="246"/>
  <c r="E38" i="246"/>
  <c r="E33" i="246"/>
  <c r="E43" i="246"/>
  <c r="E36" i="246"/>
  <c r="E45" i="246"/>
  <c r="AC100" i="43"/>
  <c r="AD106" i="43"/>
  <c r="AA122" i="43"/>
  <c r="AA89" i="43"/>
  <c r="AA90" i="43" s="1"/>
  <c r="AA58" i="43"/>
  <c r="AA57" i="43"/>
  <c r="AA61" i="43"/>
  <c r="E26" i="246" s="1"/>
  <c r="AA60" i="43"/>
  <c r="E25" i="246" s="1"/>
  <c r="AA104" i="43"/>
  <c r="AC101" i="43"/>
  <c r="AD107" i="43"/>
  <c r="AC102" i="43"/>
  <c r="AD108" i="43"/>
  <c r="F42" i="246" l="1"/>
  <c r="G42" i="246" s="1"/>
  <c r="H42" i="246" s="1"/>
  <c r="I42" i="246" s="1"/>
  <c r="J42" i="246" s="1"/>
  <c r="K42" i="246" s="1"/>
  <c r="L42" i="246" s="1"/>
  <c r="M42" i="246" s="1"/>
  <c r="N42" i="246" s="1"/>
  <c r="O42" i="246" s="1"/>
  <c r="P42" i="246" s="1"/>
  <c r="F38" i="246"/>
  <c r="G38" i="246" s="1"/>
  <c r="H38" i="246" s="1"/>
  <c r="I38" i="246" s="1"/>
  <c r="J38" i="246" s="1"/>
  <c r="K38" i="246" s="1"/>
  <c r="L38" i="246" s="1"/>
  <c r="M38" i="246" s="1"/>
  <c r="N38" i="246" s="1"/>
  <c r="O38" i="246" s="1"/>
  <c r="P38" i="246" s="1"/>
  <c r="F35" i="246"/>
  <c r="G35" i="246" s="1"/>
  <c r="H35" i="246" s="1"/>
  <c r="I35" i="246" s="1"/>
  <c r="J35" i="246" s="1"/>
  <c r="K35" i="246" s="1"/>
  <c r="L35" i="246" s="1"/>
  <c r="M35" i="246" s="1"/>
  <c r="N35" i="246" s="1"/>
  <c r="O35" i="246" s="1"/>
  <c r="P35" i="246" s="1"/>
  <c r="F37" i="246"/>
  <c r="G37" i="246" s="1"/>
  <c r="H37" i="246" s="1"/>
  <c r="I37" i="246" s="1"/>
  <c r="J37" i="246" s="1"/>
  <c r="K37" i="246" s="1"/>
  <c r="L37" i="246" s="1"/>
  <c r="M37" i="246" s="1"/>
  <c r="N37" i="246" s="1"/>
  <c r="O37" i="246" s="1"/>
  <c r="P37" i="246" s="1"/>
  <c r="F39" i="246"/>
  <c r="G39" i="246" s="1"/>
  <c r="H39" i="246" s="1"/>
  <c r="I39" i="246" s="1"/>
  <c r="J39" i="246" s="1"/>
  <c r="K39" i="246" s="1"/>
  <c r="L39" i="246" s="1"/>
  <c r="M39" i="246" s="1"/>
  <c r="N39" i="246" s="1"/>
  <c r="O39" i="246" s="1"/>
  <c r="P39" i="246" s="1"/>
  <c r="F31" i="246"/>
  <c r="G31" i="246" s="1"/>
  <c r="H31" i="246" s="1"/>
  <c r="I31" i="246" s="1"/>
  <c r="J31" i="246" s="1"/>
  <c r="K31" i="246" s="1"/>
  <c r="L31" i="246" s="1"/>
  <c r="M31" i="246" s="1"/>
  <c r="N31" i="246" s="1"/>
  <c r="O31" i="246" s="1"/>
  <c r="P31" i="246" s="1"/>
  <c r="F41" i="246"/>
  <c r="G41" i="246" s="1"/>
  <c r="H41" i="246" s="1"/>
  <c r="I41" i="246" s="1"/>
  <c r="J41" i="246" s="1"/>
  <c r="K41" i="246" s="1"/>
  <c r="L41" i="246" s="1"/>
  <c r="M41" i="246" s="1"/>
  <c r="N41" i="246" s="1"/>
  <c r="O41" i="246" s="1"/>
  <c r="P41" i="246" s="1"/>
  <c r="F40" i="246"/>
  <c r="G40" i="246" s="1"/>
  <c r="H40" i="246" s="1"/>
  <c r="I40" i="246" s="1"/>
  <c r="J40" i="246" s="1"/>
  <c r="K40" i="246" s="1"/>
  <c r="L40" i="246" s="1"/>
  <c r="M40" i="246" s="1"/>
  <c r="N40" i="246" s="1"/>
  <c r="O40" i="246" s="1"/>
  <c r="P40" i="246" s="1"/>
  <c r="F33" i="246"/>
  <c r="G33" i="246" s="1"/>
  <c r="H33" i="246" s="1"/>
  <c r="I33" i="246" s="1"/>
  <c r="J33" i="246" s="1"/>
  <c r="K33" i="246" s="1"/>
  <c r="L33" i="246" s="1"/>
  <c r="M33" i="246" s="1"/>
  <c r="N33" i="246" s="1"/>
  <c r="O33" i="246" s="1"/>
  <c r="P33" i="246" s="1"/>
  <c r="F34" i="246"/>
  <c r="G34" i="246" s="1"/>
  <c r="H34" i="246" s="1"/>
  <c r="I34" i="246" s="1"/>
  <c r="J34" i="246" s="1"/>
  <c r="K34" i="246" s="1"/>
  <c r="L34" i="246" s="1"/>
  <c r="M34" i="246" s="1"/>
  <c r="N34" i="246" s="1"/>
  <c r="O34" i="246" s="1"/>
  <c r="P34" i="246" s="1"/>
  <c r="F32" i="246"/>
  <c r="G32" i="246" s="1"/>
  <c r="H32" i="246" s="1"/>
  <c r="I32" i="246" s="1"/>
  <c r="J32" i="246" s="1"/>
  <c r="K32" i="246" s="1"/>
  <c r="L32" i="246" s="1"/>
  <c r="M32" i="246" s="1"/>
  <c r="N32" i="246" s="1"/>
  <c r="O32" i="246" s="1"/>
  <c r="P32" i="246" s="1"/>
  <c r="AA220" i="43"/>
  <c r="E46" i="246"/>
  <c r="E50" i="246" a="1"/>
  <c r="E50" i="246" s="1"/>
  <c r="AA46" i="43"/>
  <c r="AA47" i="43"/>
  <c r="AA48" i="43"/>
  <c r="AA52" i="43"/>
  <c r="AA53" i="43"/>
  <c r="AA54" i="43"/>
  <c r="AA55" i="43"/>
  <c r="AA56" i="43"/>
  <c r="AD101" i="43"/>
  <c r="AE107" i="43"/>
  <c r="AD100" i="43"/>
  <c r="AE106" i="43"/>
  <c r="AA124" i="43"/>
  <c r="AA291" i="43"/>
  <c r="AD102" i="43"/>
  <c r="AE108" i="43"/>
  <c r="AA335" i="43" l="1"/>
  <c r="AA347" i="43"/>
  <c r="AF107" i="43"/>
  <c r="AE101" i="43"/>
  <c r="AF108" i="43"/>
  <c r="AE102" i="43"/>
  <c r="AA365" i="43"/>
  <c r="AE100" i="43"/>
  <c r="AF106" i="43"/>
  <c r="AA51" i="43"/>
  <c r="AA126" i="43"/>
  <c r="AA49" i="43"/>
  <c r="AA125" i="43" l="1"/>
  <c r="AA128" i="43" s="1"/>
  <c r="AF102" i="43"/>
  <c r="AG108" i="43"/>
  <c r="E22" i="246"/>
  <c r="AA305" i="43"/>
  <c r="AB341" i="43"/>
  <c r="AF100" i="43"/>
  <c r="AG106" i="43"/>
  <c r="AA45" i="43"/>
  <c r="AB336" i="43"/>
  <c r="AB330" i="43" s="1"/>
  <c r="AF101" i="43"/>
  <c r="AG107" i="43"/>
  <c r="AA254" i="43" l="1"/>
  <c r="AA366" i="43"/>
  <c r="AB342" i="43"/>
  <c r="AB41" i="43" s="1"/>
  <c r="AB270" i="43"/>
  <c r="AA255" i="43"/>
  <c r="AA256" i="43"/>
  <c r="AA59" i="43"/>
  <c r="AA50" i="43"/>
  <c r="AG102" i="43"/>
  <c r="AH108" i="43"/>
  <c r="AG101" i="43"/>
  <c r="AH107" i="43"/>
  <c r="E24" i="246"/>
  <c r="AG100" i="43"/>
  <c r="AH106" i="43"/>
  <c r="F17" i="246" l="1"/>
  <c r="AH101" i="43"/>
  <c r="AI107" i="43"/>
  <c r="AH102" i="43"/>
  <c r="AI108" i="43"/>
  <c r="AH100" i="43"/>
  <c r="AI106" i="43"/>
  <c r="AJ108" i="43" l="1"/>
  <c r="AI102" i="43"/>
  <c r="AJ106" i="43"/>
  <c r="AI100" i="43"/>
  <c r="AI101" i="43"/>
  <c r="AJ107" i="43"/>
  <c r="AJ102" i="43" l="1"/>
  <c r="AK108" i="43"/>
  <c r="AN108" i="43" s="1"/>
  <c r="AJ100" i="43"/>
  <c r="AK106" i="43"/>
  <c r="AN106" i="43" s="1"/>
  <c r="AJ101" i="43"/>
  <c r="AK107" i="43"/>
  <c r="AN107" i="43" s="1"/>
  <c r="AK101" i="43" l="1"/>
  <c r="AL107" i="43"/>
  <c r="AL101" i="43" s="1"/>
  <c r="AK102" i="43"/>
  <c r="AL108" i="43"/>
  <c r="AL102" i="43" s="1"/>
  <c r="AK100" i="43"/>
  <c r="AL106" i="43"/>
  <c r="AA136" i="43"/>
  <c r="AA138" i="43" l="1"/>
  <c r="AL100" i="43"/>
  <c r="AA140" i="43" l="1"/>
  <c r="AA352" i="43" l="1"/>
  <c r="AA353" i="43" l="1"/>
  <c r="AA91" i="43"/>
  <c r="AA303" i="43" l="1"/>
  <c r="AB324" i="43"/>
  <c r="AA92" i="43"/>
  <c r="AA96" i="43"/>
  <c r="Q74" i="246" s="1"/>
  <c r="W81" i="246" l="1"/>
  <c r="Q73" i="246"/>
  <c r="AB315" i="43"/>
  <c r="AA302" i="43"/>
  <c r="AA93" i="43"/>
  <c r="W80" i="246" l="1"/>
  <c r="AA206" i="43"/>
  <c r="AA211" i="43" s="1"/>
  <c r="AA216" i="43" s="1"/>
  <c r="AB316" i="43"/>
  <c r="AB42" i="43" s="1"/>
  <c r="AA354" i="43"/>
  <c r="AA193" i="43"/>
  <c r="AA200" i="43" s="1"/>
  <c r="AA304" i="43"/>
  <c r="AA306" i="43"/>
  <c r="AB329" i="43"/>
  <c r="AA359" i="43" l="1"/>
  <c r="AB13" i="43"/>
  <c r="F18" i="246"/>
  <c r="AA217" i="43" l="1"/>
  <c r="AB129" i="43"/>
  <c r="C64" i="22" s="1"/>
  <c r="AB158" i="43" l="1"/>
  <c r="AA261" i="43" l="1"/>
  <c r="AA262" i="43" l="1"/>
  <c r="AA264" i="43"/>
  <c r="AA263" i="43"/>
  <c r="AA265" i="43" s="1"/>
  <c r="AA266" i="43" l="1"/>
  <c r="AA343" i="43" l="1"/>
  <c r="AB263" i="43" l="1"/>
  <c r="AB252" i="43" l="1"/>
  <c r="AB264" i="43"/>
  <c r="AB265" i="43" s="1"/>
  <c r="AB266" i="43" l="1"/>
  <c r="AB267" i="43"/>
  <c r="AB269" i="43" s="1"/>
  <c r="AB273" i="43" s="1"/>
  <c r="AB20" i="43" s="1"/>
  <c r="AB136" i="43" l="1"/>
  <c r="AB174" i="43" l="1"/>
  <c r="AB207" i="43" s="1"/>
  <c r="AB262" i="43"/>
  <c r="AA18" i="43" l="1"/>
  <c r="AA133" i="43"/>
  <c r="AA134" i="43" s="1"/>
  <c r="AA25" i="43" l="1"/>
  <c r="AA23" i="43"/>
  <c r="AA367" i="43"/>
  <c r="AA21" i="43"/>
  <c r="AA26" i="43" s="1"/>
  <c r="AA137" i="43"/>
  <c r="AA141" i="43" l="1"/>
  <c r="AA142" i="43"/>
  <c r="AA139" i="43"/>
  <c r="AA360" i="43" l="1"/>
  <c r="AA361" i="43"/>
  <c r="AA146" i="43"/>
  <c r="AA368" i="43"/>
  <c r="AA149" i="43" l="1"/>
  <c r="AA241" i="43" s="1"/>
  <c r="AA238" i="43" s="1"/>
  <c r="AA157" i="43"/>
  <c r="AA163" i="43" s="1"/>
  <c r="AA165" i="43" s="1"/>
  <c r="AA184" i="43" l="1"/>
  <c r="AA166" i="43"/>
  <c r="AA150" i="43"/>
  <c r="AA153" i="43"/>
  <c r="AA355" i="43"/>
  <c r="AA243" i="43" l="1"/>
  <c r="AA357" i="43"/>
  <c r="AA356" i="43"/>
  <c r="G81" i="246"/>
  <c r="H81" i="246"/>
  <c r="I81" i="246"/>
  <c r="J81" i="246"/>
  <c r="K81" i="246"/>
  <c r="AB313" i="43" l="1"/>
  <c r="M80" i="246" l="1"/>
  <c r="N80" i="246"/>
  <c r="O80" i="246"/>
  <c r="L80" i="246"/>
  <c r="P80" i="246"/>
  <c r="N81" i="246"/>
  <c r="M81" i="246"/>
  <c r="O81" i="246"/>
  <c r="L81" i="246"/>
  <c r="P81" i="246"/>
  <c r="Q80" i="246" l="1"/>
  <c r="Q81" i="246" l="1"/>
  <c r="AA246" i="43" l="1"/>
  <c r="E11" i="22"/>
  <c r="M16" i="22"/>
  <c r="M17" i="22"/>
  <c r="I23" i="22"/>
  <c r="K27" i="22"/>
  <c r="K28" i="22"/>
  <c r="J41" i="22"/>
  <c r="K41" i="22"/>
  <c r="L41" i="22"/>
  <c r="D46" i="22"/>
  <c r="E46" i="22"/>
  <c r="F46" i="22"/>
  <c r="G46" i="22"/>
  <c r="H46" i="22"/>
  <c r="I46" i="22"/>
  <c r="J46" i="22"/>
  <c r="K46" i="22"/>
  <c r="L46" i="22"/>
  <c r="M46" i="22"/>
  <c r="C53" i="22"/>
  <c r="D53" i="22"/>
  <c r="E53" i="22"/>
  <c r="F53" i="22"/>
  <c r="G53" i="22"/>
  <c r="H53" i="22"/>
  <c r="I53" i="22"/>
  <c r="J53" i="22"/>
  <c r="K53" i="22"/>
  <c r="L53" i="22"/>
  <c r="M53" i="22"/>
  <c r="D54" i="22"/>
  <c r="E54" i="22"/>
  <c r="F54" i="22"/>
  <c r="G54" i="22"/>
  <c r="H54" i="22"/>
  <c r="I54" i="22"/>
  <c r="J54" i="22"/>
  <c r="K54" i="22"/>
  <c r="L54" i="22"/>
  <c r="M54" i="22"/>
  <c r="C55" i="22"/>
  <c r="D55" i="22"/>
  <c r="E55" i="22"/>
  <c r="F55" i="22"/>
  <c r="G55" i="22"/>
  <c r="H55" i="22"/>
  <c r="I55" i="22"/>
  <c r="J55" i="22"/>
  <c r="K55" i="22"/>
  <c r="L55" i="22"/>
  <c r="M55" i="22"/>
  <c r="D56" i="22"/>
  <c r="E56" i="22"/>
  <c r="F56" i="22"/>
  <c r="G56" i="22"/>
  <c r="H56" i="22"/>
  <c r="I56" i="22"/>
  <c r="J56" i="22"/>
  <c r="K56" i="22"/>
  <c r="L56" i="22"/>
  <c r="M56" i="22"/>
  <c r="C57" i="22"/>
  <c r="D57" i="22"/>
  <c r="E57" i="22"/>
  <c r="F57" i="22"/>
  <c r="G57" i="22"/>
  <c r="H57" i="22"/>
  <c r="I57" i="22"/>
  <c r="J57" i="22"/>
  <c r="K57" i="22"/>
  <c r="L57" i="22"/>
  <c r="M57" i="22"/>
  <c r="D58" i="22"/>
  <c r="E58" i="22"/>
  <c r="F58" i="22"/>
  <c r="G58" i="22"/>
  <c r="H58" i="22"/>
  <c r="I58" i="22"/>
  <c r="J58" i="22"/>
  <c r="K58" i="22"/>
  <c r="L58" i="22"/>
  <c r="M58" i="22"/>
  <c r="C59" i="22"/>
  <c r="D59" i="22"/>
  <c r="E59" i="22"/>
  <c r="F59" i="22"/>
  <c r="G59" i="22"/>
  <c r="H59" i="22"/>
  <c r="I59" i="22"/>
  <c r="J59" i="22"/>
  <c r="K59" i="22"/>
  <c r="L59" i="22"/>
  <c r="M59" i="22"/>
  <c r="C61" i="22"/>
  <c r="D61" i="22"/>
  <c r="E61" i="22"/>
  <c r="F61" i="22"/>
  <c r="G61" i="22"/>
  <c r="H61" i="22"/>
  <c r="I61" i="22"/>
  <c r="J61" i="22"/>
  <c r="K61" i="22"/>
  <c r="L61" i="22"/>
  <c r="M61" i="22"/>
  <c r="C62" i="22"/>
  <c r="D62" i="22"/>
  <c r="E62" i="22"/>
  <c r="F62" i="22"/>
  <c r="G62" i="22"/>
  <c r="H62" i="22"/>
  <c r="I62" i="22"/>
  <c r="J62" i="22"/>
  <c r="K62" i="22"/>
  <c r="L62" i="22"/>
  <c r="M62" i="22"/>
  <c r="C63" i="22"/>
  <c r="D63" i="22"/>
  <c r="E63" i="22"/>
  <c r="F63" i="22"/>
  <c r="G63" i="22"/>
  <c r="H63" i="22"/>
  <c r="I63" i="22"/>
  <c r="J63" i="22"/>
  <c r="K63" i="22"/>
  <c r="L63" i="22"/>
  <c r="M63" i="22"/>
  <c r="D64" i="22"/>
  <c r="E64" i="22"/>
  <c r="F64" i="22"/>
  <c r="G64" i="22"/>
  <c r="H64" i="22"/>
  <c r="I64" i="22"/>
  <c r="J64" i="22"/>
  <c r="K64" i="22"/>
  <c r="L64" i="22"/>
  <c r="M64" i="22"/>
  <c r="C65" i="22"/>
  <c r="D65" i="22"/>
  <c r="E65" i="22"/>
  <c r="F65" i="22"/>
  <c r="G65" i="22"/>
  <c r="H65" i="22"/>
  <c r="I65" i="22"/>
  <c r="J65" i="22"/>
  <c r="K65" i="22"/>
  <c r="L65" i="22"/>
  <c r="M65" i="22"/>
  <c r="C67" i="22"/>
  <c r="D67" i="22"/>
  <c r="E67" i="22"/>
  <c r="F67" i="22"/>
  <c r="G67" i="22"/>
  <c r="H67" i="22"/>
  <c r="I67" i="22"/>
  <c r="J67" i="22"/>
  <c r="K67" i="22"/>
  <c r="L67" i="22"/>
  <c r="M67" i="22"/>
  <c r="C68" i="22"/>
  <c r="D68" i="22"/>
  <c r="E68" i="22"/>
  <c r="F68" i="22"/>
  <c r="G68" i="22"/>
  <c r="H68" i="22"/>
  <c r="I68" i="22"/>
  <c r="J68" i="22"/>
  <c r="K68" i="22"/>
  <c r="L68" i="22"/>
  <c r="M68" i="22"/>
  <c r="D69" i="22"/>
  <c r="E69" i="22"/>
  <c r="F69" i="22"/>
  <c r="G69" i="22"/>
  <c r="H69" i="22"/>
  <c r="I69" i="22"/>
  <c r="J69" i="22"/>
  <c r="K69" i="22"/>
  <c r="L69" i="22"/>
  <c r="M69" i="22"/>
  <c r="C71" i="22"/>
  <c r="D71" i="22"/>
  <c r="E71" i="22"/>
  <c r="F71" i="22"/>
  <c r="G71" i="22"/>
  <c r="H71" i="22"/>
  <c r="I71" i="22"/>
  <c r="J71" i="22"/>
  <c r="K71" i="22"/>
  <c r="L71" i="22"/>
  <c r="D72" i="22"/>
  <c r="E72" i="22"/>
  <c r="F72" i="22"/>
  <c r="G72" i="22"/>
  <c r="H72" i="22"/>
  <c r="I72" i="22"/>
  <c r="J72" i="22"/>
  <c r="K72" i="22"/>
  <c r="L72" i="22"/>
  <c r="C73" i="22"/>
  <c r="D73" i="22"/>
  <c r="E73" i="22"/>
  <c r="F73" i="22"/>
  <c r="G73" i="22"/>
  <c r="H73" i="22"/>
  <c r="I73" i="22"/>
  <c r="J73" i="22"/>
  <c r="K73" i="22"/>
  <c r="L73" i="22"/>
  <c r="C75" i="22"/>
  <c r="L75" i="22"/>
  <c r="L76" i="22"/>
  <c r="L79" i="22"/>
  <c r="C80" i="22"/>
  <c r="L80" i="22"/>
  <c r="C82" i="22"/>
  <c r="L82" i="22"/>
  <c r="L83" i="22"/>
  <c r="L84" i="22"/>
  <c r="F5" i="246"/>
  <c r="G5" i="246"/>
  <c r="H5" i="246"/>
  <c r="I5" i="246"/>
  <c r="J5" i="246"/>
  <c r="K5" i="246"/>
  <c r="L5" i="246"/>
  <c r="M5" i="246"/>
  <c r="N5" i="246"/>
  <c r="O5" i="246"/>
  <c r="P5" i="246"/>
  <c r="F6" i="246"/>
  <c r="G6" i="246"/>
  <c r="H6" i="246"/>
  <c r="I6" i="246"/>
  <c r="J6" i="246"/>
  <c r="K6" i="246"/>
  <c r="L6" i="246"/>
  <c r="M6" i="246"/>
  <c r="N6" i="246"/>
  <c r="O6" i="246"/>
  <c r="P6" i="246"/>
  <c r="F7" i="246"/>
  <c r="G7" i="246"/>
  <c r="H7" i="246"/>
  <c r="I7" i="246"/>
  <c r="J7" i="246"/>
  <c r="K7" i="246"/>
  <c r="L7" i="246"/>
  <c r="M7" i="246"/>
  <c r="N7" i="246"/>
  <c r="O7" i="246"/>
  <c r="P7" i="246"/>
  <c r="F8" i="246"/>
  <c r="G8" i="246"/>
  <c r="H8" i="246"/>
  <c r="I8" i="246"/>
  <c r="J8" i="246"/>
  <c r="K8" i="246"/>
  <c r="L8" i="246"/>
  <c r="M8" i="246"/>
  <c r="N8" i="246"/>
  <c r="O8" i="246"/>
  <c r="P8" i="246"/>
  <c r="F9" i="246"/>
  <c r="G9" i="246"/>
  <c r="H9" i="246"/>
  <c r="I9" i="246"/>
  <c r="J9" i="246"/>
  <c r="K9" i="246"/>
  <c r="L9" i="246"/>
  <c r="M9" i="246"/>
  <c r="N9" i="246"/>
  <c r="O9" i="246"/>
  <c r="P9" i="246"/>
  <c r="F10" i="246"/>
  <c r="G10" i="246"/>
  <c r="H10" i="246"/>
  <c r="I10" i="246"/>
  <c r="J10" i="246"/>
  <c r="K10" i="246"/>
  <c r="L10" i="246"/>
  <c r="M10" i="246"/>
  <c r="N10" i="246"/>
  <c r="O10" i="246"/>
  <c r="P10" i="246"/>
  <c r="F11" i="246"/>
  <c r="G11" i="246"/>
  <c r="H11" i="246"/>
  <c r="I11" i="246"/>
  <c r="J11" i="246"/>
  <c r="K11" i="246"/>
  <c r="L11" i="246"/>
  <c r="M11" i="246"/>
  <c r="N11" i="246"/>
  <c r="O11" i="246"/>
  <c r="P11" i="246"/>
  <c r="F12" i="246"/>
  <c r="G12" i="246"/>
  <c r="H12" i="246"/>
  <c r="I12" i="246"/>
  <c r="J12" i="246"/>
  <c r="K12" i="246"/>
  <c r="L12" i="246"/>
  <c r="M12" i="246"/>
  <c r="N12" i="246"/>
  <c r="O12" i="246"/>
  <c r="P12" i="246"/>
  <c r="F13" i="246"/>
  <c r="G13" i="246"/>
  <c r="H13" i="246"/>
  <c r="I13" i="246"/>
  <c r="J13" i="246"/>
  <c r="K13" i="246"/>
  <c r="L13" i="246"/>
  <c r="M13" i="246"/>
  <c r="N13" i="246"/>
  <c r="O13" i="246"/>
  <c r="P13" i="246"/>
  <c r="F14" i="246"/>
  <c r="G14" i="246"/>
  <c r="H14" i="246"/>
  <c r="I14" i="246"/>
  <c r="J14" i="246"/>
  <c r="K14" i="246"/>
  <c r="L14" i="246"/>
  <c r="M14" i="246"/>
  <c r="N14" i="246"/>
  <c r="O14" i="246"/>
  <c r="P14" i="246"/>
  <c r="F15" i="246"/>
  <c r="G15" i="246"/>
  <c r="H15" i="246"/>
  <c r="I15" i="246"/>
  <c r="J15" i="246"/>
  <c r="K15" i="246"/>
  <c r="L15" i="246"/>
  <c r="M15" i="246"/>
  <c r="N15" i="246"/>
  <c r="O15" i="246"/>
  <c r="P15" i="246"/>
  <c r="F16" i="246"/>
  <c r="G16" i="246"/>
  <c r="H16" i="246"/>
  <c r="I16" i="246"/>
  <c r="J16" i="246"/>
  <c r="K16" i="246"/>
  <c r="L16" i="246"/>
  <c r="M16" i="246"/>
  <c r="N16" i="246"/>
  <c r="O16" i="246"/>
  <c r="P16" i="246"/>
  <c r="G17" i="246"/>
  <c r="H17" i="246"/>
  <c r="I17" i="246"/>
  <c r="J17" i="246"/>
  <c r="K17" i="246"/>
  <c r="L17" i="246"/>
  <c r="M17" i="246"/>
  <c r="N17" i="246"/>
  <c r="O17" i="246"/>
  <c r="P17" i="246"/>
  <c r="G18" i="246"/>
  <c r="H18" i="246"/>
  <c r="I18" i="246"/>
  <c r="J18" i="246"/>
  <c r="K18" i="246"/>
  <c r="L18" i="246"/>
  <c r="M18" i="246"/>
  <c r="N18" i="246"/>
  <c r="O18" i="246"/>
  <c r="P18" i="246"/>
  <c r="F19" i="246"/>
  <c r="G19" i="246"/>
  <c r="H19" i="246"/>
  <c r="I19" i="246"/>
  <c r="J19" i="246"/>
  <c r="K19" i="246"/>
  <c r="L19" i="246"/>
  <c r="M19" i="246"/>
  <c r="N19" i="246"/>
  <c r="O19" i="246"/>
  <c r="P19" i="246"/>
  <c r="F20" i="246"/>
  <c r="G20" i="246"/>
  <c r="H20" i="246"/>
  <c r="I20" i="246"/>
  <c r="J20" i="246"/>
  <c r="K20" i="246"/>
  <c r="L20" i="246"/>
  <c r="M20" i="246"/>
  <c r="N20" i="246"/>
  <c r="O20" i="246"/>
  <c r="P20" i="246"/>
  <c r="F22" i="246"/>
  <c r="G22" i="246"/>
  <c r="H22" i="246"/>
  <c r="I22" i="246"/>
  <c r="J22" i="246"/>
  <c r="K22" i="246"/>
  <c r="L22" i="246"/>
  <c r="M22" i="246"/>
  <c r="N22" i="246"/>
  <c r="O22" i="246"/>
  <c r="P22" i="246"/>
  <c r="F24" i="246"/>
  <c r="G24" i="246"/>
  <c r="H24" i="246"/>
  <c r="I24" i="246"/>
  <c r="J24" i="246"/>
  <c r="K24" i="246"/>
  <c r="L24" i="246"/>
  <c r="M24" i="246"/>
  <c r="N24" i="246"/>
  <c r="O24" i="246"/>
  <c r="P24" i="246"/>
  <c r="F25" i="246"/>
  <c r="G25" i="246"/>
  <c r="H25" i="246"/>
  <c r="I25" i="246"/>
  <c r="J25" i="246"/>
  <c r="K25" i="246"/>
  <c r="L25" i="246"/>
  <c r="M25" i="246"/>
  <c r="N25" i="246"/>
  <c r="O25" i="246"/>
  <c r="P25" i="246"/>
  <c r="F26" i="246"/>
  <c r="G26" i="246"/>
  <c r="H26" i="246"/>
  <c r="I26" i="246"/>
  <c r="J26" i="246"/>
  <c r="K26" i="246"/>
  <c r="L26" i="246"/>
  <c r="M26" i="246"/>
  <c r="N26" i="246"/>
  <c r="O26" i="246"/>
  <c r="P26" i="246"/>
  <c r="F36" i="246"/>
  <c r="G36" i="246"/>
  <c r="H36" i="246"/>
  <c r="I36" i="246"/>
  <c r="J36" i="246"/>
  <c r="K36" i="246"/>
  <c r="L36" i="246"/>
  <c r="M36" i="246"/>
  <c r="N36" i="246"/>
  <c r="O36" i="246"/>
  <c r="P36" i="246"/>
  <c r="F43" i="246"/>
  <c r="G43" i="246"/>
  <c r="H43" i="246"/>
  <c r="I43" i="246"/>
  <c r="J43" i="246"/>
  <c r="K43" i="246"/>
  <c r="L43" i="246"/>
  <c r="M43" i="246"/>
  <c r="N43" i="246"/>
  <c r="O43" i="246"/>
  <c r="P43" i="246"/>
  <c r="F44" i="246"/>
  <c r="G44" i="246"/>
  <c r="H44" i="246"/>
  <c r="I44" i="246"/>
  <c r="J44" i="246"/>
  <c r="K44" i="246"/>
  <c r="L44" i="246"/>
  <c r="M44" i="246"/>
  <c r="N44" i="246"/>
  <c r="O44" i="246"/>
  <c r="P44" i="246"/>
  <c r="F45" i="246"/>
  <c r="G45" i="246"/>
  <c r="H45" i="246"/>
  <c r="I45" i="246"/>
  <c r="J45" i="246"/>
  <c r="K45" i="246"/>
  <c r="L45" i="246"/>
  <c r="M45" i="246"/>
  <c r="N45" i="246"/>
  <c r="O45" i="246"/>
  <c r="P45" i="246"/>
  <c r="F46" i="246"/>
  <c r="G46" i="246"/>
  <c r="H46" i="246"/>
  <c r="I46" i="246"/>
  <c r="J46" i="246"/>
  <c r="K46" i="246"/>
  <c r="L46" i="246"/>
  <c r="M46" i="246"/>
  <c r="N46" i="246"/>
  <c r="O46" i="246"/>
  <c r="P46" i="246"/>
  <c r="F51" i="246" a="1"/>
  <c r="F51" i="246"/>
  <c r="G51" i="246" a="1"/>
  <c r="G51" i="246"/>
  <c r="H51" i="246" a="1"/>
  <c r="H51" i="246"/>
  <c r="I51" i="246" a="1"/>
  <c r="I51" i="246"/>
  <c r="J51" i="246" a="1"/>
  <c r="J51" i="246"/>
  <c r="K51" i="246" a="1"/>
  <c r="K51" i="246"/>
  <c r="L51" i="246" a="1"/>
  <c r="L51" i="246"/>
  <c r="M51" i="246" a="1"/>
  <c r="M51" i="246"/>
  <c r="N51" i="246" a="1"/>
  <c r="N51" i="246"/>
  <c r="O51" i="246" a="1"/>
  <c r="O51" i="246"/>
  <c r="P51" i="246" a="1"/>
  <c r="P51" i="246"/>
  <c r="F52" i="246"/>
  <c r="G52" i="246"/>
  <c r="H52" i="246"/>
  <c r="I52" i="246"/>
  <c r="J52" i="246"/>
  <c r="K52" i="246"/>
  <c r="L52" i="246"/>
  <c r="M52" i="246"/>
  <c r="N52" i="246"/>
  <c r="O52" i="246"/>
  <c r="P52" i="246"/>
  <c r="R74" i="246"/>
  <c r="S74" i="246"/>
  <c r="T74" i="246"/>
  <c r="U74" i="246"/>
  <c r="V74" i="246"/>
  <c r="W74" i="246"/>
  <c r="X74" i="246"/>
  <c r="Y74" i="246"/>
  <c r="Z74" i="246"/>
  <c r="AA74" i="246"/>
  <c r="AB74" i="246"/>
  <c r="D1" i="43"/>
  <c r="E1" i="43"/>
  <c r="AB7" i="43"/>
  <c r="AC7" i="43"/>
  <c r="AD7" i="43"/>
  <c r="AE7" i="43"/>
  <c r="AF7" i="43"/>
  <c r="AG7" i="43"/>
  <c r="AH7" i="43"/>
  <c r="AI7" i="43"/>
  <c r="AJ7" i="43"/>
  <c r="AK7" i="43"/>
  <c r="AL7" i="43"/>
  <c r="AN7" i="43"/>
  <c r="AB9" i="43"/>
  <c r="AC9" i="43"/>
  <c r="AD9" i="43"/>
  <c r="AE9" i="43"/>
  <c r="AF9" i="43"/>
  <c r="AG9" i="43"/>
  <c r="AH9" i="43"/>
  <c r="AI9" i="43"/>
  <c r="AJ9" i="43"/>
  <c r="AK9" i="43"/>
  <c r="AL9" i="43"/>
  <c r="AN9" i="43"/>
  <c r="AB10" i="43"/>
  <c r="AC10" i="43"/>
  <c r="AD10" i="43"/>
  <c r="AE10" i="43"/>
  <c r="AF10" i="43"/>
  <c r="AG10" i="43"/>
  <c r="AH10" i="43"/>
  <c r="AI10" i="43"/>
  <c r="AJ10" i="43"/>
  <c r="AK10" i="43"/>
  <c r="AL10" i="43"/>
  <c r="AN10" i="43"/>
  <c r="AB11" i="43"/>
  <c r="AC11" i="43"/>
  <c r="AD11" i="43"/>
  <c r="AE11" i="43"/>
  <c r="AF11" i="43"/>
  <c r="AG11" i="43"/>
  <c r="AH11" i="43"/>
  <c r="AI11" i="43"/>
  <c r="AJ11" i="43"/>
  <c r="AK11" i="43"/>
  <c r="AL11" i="43"/>
  <c r="AN11" i="43"/>
  <c r="AB12" i="43"/>
  <c r="AC12" i="43"/>
  <c r="AD12" i="43"/>
  <c r="AE12" i="43"/>
  <c r="AF12" i="43"/>
  <c r="AG12" i="43"/>
  <c r="AH12" i="43"/>
  <c r="AI12" i="43"/>
  <c r="AJ12" i="43"/>
  <c r="AK12" i="43"/>
  <c r="AL12" i="43"/>
  <c r="AN12" i="43"/>
  <c r="AC13" i="43"/>
  <c r="AD13" i="43"/>
  <c r="AE13" i="43"/>
  <c r="AF13" i="43"/>
  <c r="AG13" i="43"/>
  <c r="AH13" i="43"/>
  <c r="AI13" i="43"/>
  <c r="AJ13" i="43"/>
  <c r="AK13" i="43"/>
  <c r="AL13" i="43"/>
  <c r="AN13" i="43"/>
  <c r="AB18" i="43"/>
  <c r="AC18" i="43"/>
  <c r="AD18" i="43"/>
  <c r="AE18" i="43"/>
  <c r="AF18" i="43"/>
  <c r="AG18" i="43"/>
  <c r="AH18" i="43"/>
  <c r="AI18" i="43"/>
  <c r="AJ18" i="43"/>
  <c r="AK18" i="43"/>
  <c r="AL18" i="43"/>
  <c r="AN18" i="43"/>
  <c r="AC20" i="43"/>
  <c r="AD20" i="43"/>
  <c r="AE20" i="43"/>
  <c r="AF20" i="43"/>
  <c r="AG20" i="43"/>
  <c r="AH20" i="43"/>
  <c r="AI20" i="43"/>
  <c r="AJ20" i="43"/>
  <c r="AK20" i="43"/>
  <c r="AL20" i="43"/>
  <c r="AB21" i="43"/>
  <c r="AC21" i="43"/>
  <c r="AD21" i="43"/>
  <c r="AE21" i="43"/>
  <c r="AF21" i="43"/>
  <c r="AG21" i="43"/>
  <c r="AH21" i="43"/>
  <c r="AI21" i="43"/>
  <c r="AJ21" i="43"/>
  <c r="AK21" i="43"/>
  <c r="AL21" i="43"/>
  <c r="AN21" i="43"/>
  <c r="AB22" i="43"/>
  <c r="AC22" i="43"/>
  <c r="AD22" i="43"/>
  <c r="AE22" i="43"/>
  <c r="AF22" i="43"/>
  <c r="AG22" i="43"/>
  <c r="AH22" i="43"/>
  <c r="AI22" i="43"/>
  <c r="AJ22" i="43"/>
  <c r="AK22" i="43"/>
  <c r="AL22" i="43"/>
  <c r="AB24" i="43"/>
  <c r="AC24" i="43"/>
  <c r="AD24" i="43"/>
  <c r="AE24" i="43"/>
  <c r="AF24" i="43"/>
  <c r="AG24" i="43"/>
  <c r="AH24" i="43"/>
  <c r="AI24" i="43"/>
  <c r="AJ24" i="43"/>
  <c r="AK24" i="43"/>
  <c r="AL24" i="43"/>
  <c r="AB26" i="43"/>
  <c r="AC26" i="43"/>
  <c r="AD26" i="43"/>
  <c r="AE26" i="43"/>
  <c r="AF26" i="43"/>
  <c r="AG26" i="43"/>
  <c r="AH26" i="43"/>
  <c r="AI26" i="43"/>
  <c r="AJ26" i="43"/>
  <c r="AK26" i="43"/>
  <c r="AL26" i="43"/>
  <c r="AN26" i="43"/>
  <c r="AB29" i="43"/>
  <c r="AC29" i="43"/>
  <c r="AD29" i="43"/>
  <c r="AE29" i="43"/>
  <c r="AF29" i="43"/>
  <c r="AG29" i="43"/>
  <c r="AH29" i="43"/>
  <c r="AI29" i="43"/>
  <c r="AJ29" i="43"/>
  <c r="AK29" i="43"/>
  <c r="AL29" i="43"/>
  <c r="AN29" i="43"/>
  <c r="AB30" i="43"/>
  <c r="AC30" i="43"/>
  <c r="AD30" i="43"/>
  <c r="AE30" i="43"/>
  <c r="AF30" i="43"/>
  <c r="AG30" i="43"/>
  <c r="AH30" i="43"/>
  <c r="AI30" i="43"/>
  <c r="AJ30" i="43"/>
  <c r="AK30" i="43"/>
  <c r="AL30" i="43"/>
  <c r="AN30" i="43"/>
  <c r="AB31" i="43"/>
  <c r="AC31" i="43"/>
  <c r="AD31" i="43"/>
  <c r="AE31" i="43"/>
  <c r="AF31" i="43"/>
  <c r="AG31" i="43"/>
  <c r="AH31" i="43"/>
  <c r="AI31" i="43"/>
  <c r="AJ31" i="43"/>
  <c r="AK31" i="43"/>
  <c r="AL31" i="43"/>
  <c r="AN31" i="43"/>
  <c r="AB32" i="43"/>
  <c r="AC32" i="43"/>
  <c r="AD32" i="43"/>
  <c r="AE32" i="43"/>
  <c r="AF32" i="43"/>
  <c r="AG32" i="43"/>
  <c r="AH32" i="43"/>
  <c r="AI32" i="43"/>
  <c r="AJ32" i="43"/>
  <c r="AK32" i="43"/>
  <c r="AL32" i="43"/>
  <c r="AN32" i="43"/>
  <c r="AB33" i="43"/>
  <c r="AC33" i="43"/>
  <c r="AD33" i="43"/>
  <c r="AE33" i="43"/>
  <c r="AF33" i="43"/>
  <c r="AG33" i="43"/>
  <c r="AH33" i="43"/>
  <c r="AI33" i="43"/>
  <c r="AJ33" i="43"/>
  <c r="AK33" i="43"/>
  <c r="AL33" i="43"/>
  <c r="AN33" i="43"/>
  <c r="AB34" i="43"/>
  <c r="AC34" i="43"/>
  <c r="AD34" i="43"/>
  <c r="AE34" i="43"/>
  <c r="AF34" i="43"/>
  <c r="AG34" i="43"/>
  <c r="AH34" i="43"/>
  <c r="AI34" i="43"/>
  <c r="AJ34" i="43"/>
  <c r="AK34" i="43"/>
  <c r="AL34" i="43"/>
  <c r="AN34" i="43"/>
  <c r="AB35" i="43"/>
  <c r="AC35" i="43"/>
  <c r="AD35" i="43"/>
  <c r="AE35" i="43"/>
  <c r="AF35" i="43"/>
  <c r="AG35" i="43"/>
  <c r="AH35" i="43"/>
  <c r="AI35" i="43"/>
  <c r="AJ35" i="43"/>
  <c r="AK35" i="43"/>
  <c r="AL35" i="43"/>
  <c r="AN35" i="43"/>
  <c r="AB36" i="43"/>
  <c r="AC36" i="43"/>
  <c r="AD36" i="43"/>
  <c r="AE36" i="43"/>
  <c r="AF36" i="43"/>
  <c r="AG36" i="43"/>
  <c r="AH36" i="43"/>
  <c r="AI36" i="43"/>
  <c r="AJ36" i="43"/>
  <c r="AK36" i="43"/>
  <c r="AL36" i="43"/>
  <c r="AN36" i="43"/>
  <c r="AB37" i="43"/>
  <c r="AC37" i="43"/>
  <c r="AD37" i="43"/>
  <c r="AE37" i="43"/>
  <c r="AF37" i="43"/>
  <c r="AG37" i="43"/>
  <c r="AH37" i="43"/>
  <c r="AI37" i="43"/>
  <c r="AJ37" i="43"/>
  <c r="AK37" i="43"/>
  <c r="AL37" i="43"/>
  <c r="AN37" i="43"/>
  <c r="AB38" i="43"/>
  <c r="AC38" i="43"/>
  <c r="AD38" i="43"/>
  <c r="AE38" i="43"/>
  <c r="AF38" i="43"/>
  <c r="AG38" i="43"/>
  <c r="AH38" i="43"/>
  <c r="AI38" i="43"/>
  <c r="AJ38" i="43"/>
  <c r="AK38" i="43"/>
  <c r="AL38" i="43"/>
  <c r="AN38" i="43"/>
  <c r="AB39" i="43"/>
  <c r="AC39" i="43"/>
  <c r="AD39" i="43"/>
  <c r="AE39" i="43"/>
  <c r="AF39" i="43"/>
  <c r="AG39" i="43"/>
  <c r="AH39" i="43"/>
  <c r="AI39" i="43"/>
  <c r="AJ39" i="43"/>
  <c r="AK39" i="43"/>
  <c r="AL39" i="43"/>
  <c r="AN39" i="43"/>
  <c r="AB40" i="43"/>
  <c r="AC40" i="43"/>
  <c r="AD40" i="43"/>
  <c r="AE40" i="43"/>
  <c r="AF40" i="43"/>
  <c r="AG40" i="43"/>
  <c r="AH40" i="43"/>
  <c r="AI40" i="43"/>
  <c r="AJ40" i="43"/>
  <c r="AK40" i="43"/>
  <c r="AL40" i="43"/>
  <c r="AN40" i="43"/>
  <c r="AC41" i="43"/>
  <c r="AD41" i="43"/>
  <c r="AE41" i="43"/>
  <c r="AF41" i="43"/>
  <c r="AG41" i="43"/>
  <c r="AH41" i="43"/>
  <c r="AI41" i="43"/>
  <c r="AJ41" i="43"/>
  <c r="AK41" i="43"/>
  <c r="AL41" i="43"/>
  <c r="AN41" i="43"/>
  <c r="AC42" i="43"/>
  <c r="AD42" i="43"/>
  <c r="AE42" i="43"/>
  <c r="AF42" i="43"/>
  <c r="AG42" i="43"/>
  <c r="AH42" i="43"/>
  <c r="AI42" i="43"/>
  <c r="AJ42" i="43"/>
  <c r="AK42" i="43"/>
  <c r="AL42" i="43"/>
  <c r="AN42" i="43"/>
  <c r="AB43" i="43"/>
  <c r="AC43" i="43"/>
  <c r="AD43" i="43"/>
  <c r="AE43" i="43"/>
  <c r="AF43" i="43"/>
  <c r="AG43" i="43"/>
  <c r="AH43" i="43"/>
  <c r="AI43" i="43"/>
  <c r="AJ43" i="43"/>
  <c r="AK43" i="43"/>
  <c r="AL43" i="43"/>
  <c r="AN43" i="43"/>
  <c r="AB45" i="43"/>
  <c r="AC45" i="43"/>
  <c r="AD45" i="43"/>
  <c r="AE45" i="43"/>
  <c r="AF45" i="43"/>
  <c r="AG45" i="43"/>
  <c r="AH45" i="43"/>
  <c r="AI45" i="43"/>
  <c r="AJ45" i="43"/>
  <c r="AK45" i="43"/>
  <c r="AL45" i="43"/>
  <c r="AB46" i="43"/>
  <c r="AC46" i="43"/>
  <c r="AD46" i="43"/>
  <c r="AE46" i="43"/>
  <c r="AF46" i="43"/>
  <c r="AG46" i="43"/>
  <c r="AH46" i="43"/>
  <c r="AI46" i="43"/>
  <c r="AJ46" i="43"/>
  <c r="AK46" i="43"/>
  <c r="AL46" i="43"/>
  <c r="AB47" i="43"/>
  <c r="AC47" i="43"/>
  <c r="AD47" i="43"/>
  <c r="AE47" i="43"/>
  <c r="AF47" i="43"/>
  <c r="AG47" i="43"/>
  <c r="AH47" i="43"/>
  <c r="AI47" i="43"/>
  <c r="AJ47" i="43"/>
  <c r="AK47" i="43"/>
  <c r="AL47" i="43"/>
  <c r="AB48" i="43"/>
  <c r="AC48" i="43"/>
  <c r="AD48" i="43"/>
  <c r="AE48" i="43"/>
  <c r="AF48" i="43"/>
  <c r="AG48" i="43"/>
  <c r="AH48" i="43"/>
  <c r="AI48" i="43"/>
  <c r="AJ48" i="43"/>
  <c r="AK48" i="43"/>
  <c r="AL48" i="43"/>
  <c r="AB49" i="43"/>
  <c r="AC49" i="43"/>
  <c r="AD49" i="43"/>
  <c r="AE49" i="43"/>
  <c r="AF49" i="43"/>
  <c r="AG49" i="43"/>
  <c r="AH49" i="43"/>
  <c r="AI49" i="43"/>
  <c r="AJ49" i="43"/>
  <c r="AK49" i="43"/>
  <c r="AL49" i="43"/>
  <c r="AB50" i="43"/>
  <c r="AC50" i="43"/>
  <c r="AD50" i="43"/>
  <c r="AE50" i="43"/>
  <c r="AF50" i="43"/>
  <c r="AG50" i="43"/>
  <c r="AH50" i="43"/>
  <c r="AI50" i="43"/>
  <c r="AJ50" i="43"/>
  <c r="AK50" i="43"/>
  <c r="AL50" i="43"/>
  <c r="AB51" i="43"/>
  <c r="AC51" i="43"/>
  <c r="AD51" i="43"/>
  <c r="AE51" i="43"/>
  <c r="AF51" i="43"/>
  <c r="AG51" i="43"/>
  <c r="AH51" i="43"/>
  <c r="AI51" i="43"/>
  <c r="AJ51" i="43"/>
  <c r="AK51" i="43"/>
  <c r="AL51" i="43"/>
  <c r="AB52" i="43"/>
  <c r="AC52" i="43"/>
  <c r="AD52" i="43"/>
  <c r="AE52" i="43"/>
  <c r="AF52" i="43"/>
  <c r="AG52" i="43"/>
  <c r="AH52" i="43"/>
  <c r="AI52" i="43"/>
  <c r="AJ52" i="43"/>
  <c r="AK52" i="43"/>
  <c r="AL52" i="43"/>
  <c r="AB53" i="43"/>
  <c r="AC53" i="43"/>
  <c r="AD53" i="43"/>
  <c r="AE53" i="43"/>
  <c r="AF53" i="43"/>
  <c r="AG53" i="43"/>
  <c r="AH53" i="43"/>
  <c r="AI53" i="43"/>
  <c r="AJ53" i="43"/>
  <c r="AK53" i="43"/>
  <c r="AL53" i="43"/>
  <c r="AB54" i="43"/>
  <c r="AC54" i="43"/>
  <c r="AD54" i="43"/>
  <c r="AE54" i="43"/>
  <c r="AF54" i="43"/>
  <c r="AG54" i="43"/>
  <c r="AH54" i="43"/>
  <c r="AI54" i="43"/>
  <c r="AJ54" i="43"/>
  <c r="AK54" i="43"/>
  <c r="AL54" i="43"/>
  <c r="AB55" i="43"/>
  <c r="AC55" i="43"/>
  <c r="AD55" i="43"/>
  <c r="AE55" i="43"/>
  <c r="AF55" i="43"/>
  <c r="AG55" i="43"/>
  <c r="AH55" i="43"/>
  <c r="AI55" i="43"/>
  <c r="AJ55" i="43"/>
  <c r="AK55" i="43"/>
  <c r="AL55" i="43"/>
  <c r="AB56" i="43"/>
  <c r="AC56" i="43"/>
  <c r="AD56" i="43"/>
  <c r="AE56" i="43"/>
  <c r="AF56" i="43"/>
  <c r="AG56" i="43"/>
  <c r="AH56" i="43"/>
  <c r="AI56" i="43"/>
  <c r="AJ56" i="43"/>
  <c r="AK56" i="43"/>
  <c r="AL56" i="43"/>
  <c r="AB57" i="43"/>
  <c r="AC57" i="43"/>
  <c r="AD57" i="43"/>
  <c r="AE57" i="43"/>
  <c r="AF57" i="43"/>
  <c r="AG57" i="43"/>
  <c r="AH57" i="43"/>
  <c r="AI57" i="43"/>
  <c r="AJ57" i="43"/>
  <c r="AK57" i="43"/>
  <c r="AL57" i="43"/>
  <c r="AB58" i="43"/>
  <c r="AC58" i="43"/>
  <c r="AD58" i="43"/>
  <c r="AE58" i="43"/>
  <c r="AF58" i="43"/>
  <c r="AG58" i="43"/>
  <c r="AH58" i="43"/>
  <c r="AI58" i="43"/>
  <c r="AJ58" i="43"/>
  <c r="AK58" i="43"/>
  <c r="AL58" i="43"/>
  <c r="AB59" i="43"/>
  <c r="AC59" i="43"/>
  <c r="AD59" i="43"/>
  <c r="AE59" i="43"/>
  <c r="AF59" i="43"/>
  <c r="AG59" i="43"/>
  <c r="AH59" i="43"/>
  <c r="AI59" i="43"/>
  <c r="AJ59" i="43"/>
  <c r="AK59" i="43"/>
  <c r="AL59" i="43"/>
  <c r="AB60" i="43"/>
  <c r="AC60" i="43"/>
  <c r="AD60" i="43"/>
  <c r="AE60" i="43"/>
  <c r="AF60" i="43"/>
  <c r="AG60" i="43"/>
  <c r="AH60" i="43"/>
  <c r="AI60" i="43"/>
  <c r="AJ60" i="43"/>
  <c r="AK60" i="43"/>
  <c r="AL60" i="43"/>
  <c r="AB61" i="43"/>
  <c r="AC61" i="43"/>
  <c r="AD61" i="43"/>
  <c r="AE61" i="43"/>
  <c r="AF61" i="43"/>
  <c r="AG61" i="43"/>
  <c r="AH61" i="43"/>
  <c r="AI61" i="43"/>
  <c r="AJ61" i="43"/>
  <c r="AK61" i="43"/>
  <c r="AL61" i="43"/>
  <c r="AB70" i="43"/>
  <c r="AC70" i="43"/>
  <c r="AD70" i="43"/>
  <c r="AE70" i="43"/>
  <c r="AF70" i="43"/>
  <c r="AG70" i="43"/>
  <c r="AH70" i="43"/>
  <c r="AI70" i="43"/>
  <c r="AJ70" i="43"/>
  <c r="AK70" i="43"/>
  <c r="AL70" i="43"/>
  <c r="AB71" i="43"/>
  <c r="AC71" i="43"/>
  <c r="AD71" i="43"/>
  <c r="AE71" i="43"/>
  <c r="AF71" i="43"/>
  <c r="AG71" i="43"/>
  <c r="AH71" i="43"/>
  <c r="AI71" i="43"/>
  <c r="AJ71" i="43"/>
  <c r="AK71" i="43"/>
  <c r="AL71" i="43"/>
  <c r="AB77" i="43"/>
  <c r="AC77" i="43"/>
  <c r="AD77" i="43"/>
  <c r="AE77" i="43"/>
  <c r="AF77" i="43"/>
  <c r="AG77" i="43"/>
  <c r="AH77" i="43"/>
  <c r="AI77" i="43"/>
  <c r="AJ77" i="43"/>
  <c r="AK77" i="43"/>
  <c r="AL77" i="43"/>
  <c r="AB82" i="43"/>
  <c r="AC82" i="43"/>
  <c r="AD82" i="43"/>
  <c r="AE82" i="43"/>
  <c r="AF82" i="43"/>
  <c r="AG82" i="43"/>
  <c r="AH82" i="43"/>
  <c r="AI82" i="43"/>
  <c r="AJ82" i="43"/>
  <c r="AK82" i="43"/>
  <c r="AL82" i="43"/>
  <c r="AB89" i="43"/>
  <c r="AC89" i="43"/>
  <c r="AD89" i="43"/>
  <c r="AE89" i="43"/>
  <c r="AF89" i="43"/>
  <c r="AG89" i="43"/>
  <c r="AH89" i="43"/>
  <c r="AI89" i="43"/>
  <c r="AJ89" i="43"/>
  <c r="AK89" i="43"/>
  <c r="AL89" i="43"/>
  <c r="AB90" i="43"/>
  <c r="AC90" i="43"/>
  <c r="AD90" i="43"/>
  <c r="AE90" i="43"/>
  <c r="AF90" i="43"/>
  <c r="AG90" i="43"/>
  <c r="AH90" i="43"/>
  <c r="AI90" i="43"/>
  <c r="AJ90" i="43"/>
  <c r="AK90" i="43"/>
  <c r="AL90" i="43"/>
  <c r="AB91" i="43"/>
  <c r="AC91" i="43"/>
  <c r="AD91" i="43"/>
  <c r="AE91" i="43"/>
  <c r="AF91" i="43"/>
  <c r="AG91" i="43"/>
  <c r="AH91" i="43"/>
  <c r="AI91" i="43"/>
  <c r="AJ91" i="43"/>
  <c r="AK91" i="43"/>
  <c r="AL91" i="43"/>
  <c r="AB93" i="43"/>
  <c r="AC93" i="43"/>
  <c r="AD93" i="43"/>
  <c r="AE93" i="43"/>
  <c r="AF93" i="43"/>
  <c r="AG93" i="43"/>
  <c r="AH93" i="43"/>
  <c r="AI93" i="43"/>
  <c r="AJ93" i="43"/>
  <c r="AK93" i="43"/>
  <c r="AL93" i="43"/>
  <c r="AB96" i="43"/>
  <c r="AC96" i="43"/>
  <c r="AD96" i="43"/>
  <c r="AE96" i="43"/>
  <c r="AF96" i="43"/>
  <c r="AG96" i="43"/>
  <c r="AH96" i="43"/>
  <c r="AI96" i="43"/>
  <c r="AJ96" i="43"/>
  <c r="AK96" i="43"/>
  <c r="AL96" i="43"/>
  <c r="AB103" i="43"/>
  <c r="AC103" i="43"/>
  <c r="AD103" i="43"/>
  <c r="AE103" i="43"/>
  <c r="AF103" i="43"/>
  <c r="AG103" i="43"/>
  <c r="AH103" i="43"/>
  <c r="AI103" i="43"/>
  <c r="AJ103" i="43"/>
  <c r="AK103" i="43"/>
  <c r="AL103" i="43"/>
  <c r="AB104" i="43"/>
  <c r="AC104" i="43"/>
  <c r="AD104" i="43"/>
  <c r="AE104" i="43"/>
  <c r="AF104" i="43"/>
  <c r="AG104" i="43"/>
  <c r="AH104" i="43"/>
  <c r="AI104" i="43"/>
  <c r="AJ104" i="43"/>
  <c r="AK104" i="43"/>
  <c r="AL104" i="43"/>
  <c r="AB109" i="43"/>
  <c r="AC109" i="43"/>
  <c r="AD109" i="43"/>
  <c r="AE109" i="43"/>
  <c r="AF109" i="43"/>
  <c r="AG109" i="43"/>
  <c r="AH109" i="43"/>
  <c r="AI109" i="43"/>
  <c r="AJ109" i="43"/>
  <c r="AK109" i="43"/>
  <c r="AL109" i="43"/>
  <c r="AN109" i="43"/>
  <c r="AB110" i="43"/>
  <c r="AC110" i="43"/>
  <c r="AD110" i="43"/>
  <c r="AE110" i="43"/>
  <c r="AF110" i="43"/>
  <c r="AG110" i="43"/>
  <c r="AH110" i="43"/>
  <c r="AI110" i="43"/>
  <c r="AJ110" i="43"/>
  <c r="AK110" i="43"/>
  <c r="AL110" i="43"/>
  <c r="AN110" i="43"/>
  <c r="AB111" i="43"/>
  <c r="AC111" i="43"/>
  <c r="AD111" i="43"/>
  <c r="AE111" i="43"/>
  <c r="AF111" i="43"/>
  <c r="AG111" i="43"/>
  <c r="AH111" i="43"/>
  <c r="AI111" i="43"/>
  <c r="AJ111" i="43"/>
  <c r="AK111" i="43"/>
  <c r="AL111" i="43"/>
  <c r="AB122" i="43"/>
  <c r="AC122" i="43"/>
  <c r="AD122" i="43"/>
  <c r="AE122" i="43"/>
  <c r="AF122" i="43"/>
  <c r="AG122" i="43"/>
  <c r="AH122" i="43"/>
  <c r="AI122" i="43"/>
  <c r="AJ122" i="43"/>
  <c r="AK122" i="43"/>
  <c r="AL122" i="43"/>
  <c r="AN122" i="43"/>
  <c r="AB124" i="43"/>
  <c r="AC124" i="43"/>
  <c r="AD124" i="43"/>
  <c r="AE124" i="43"/>
  <c r="AF124" i="43"/>
  <c r="AG124" i="43"/>
  <c r="AH124" i="43"/>
  <c r="AI124" i="43"/>
  <c r="AJ124" i="43"/>
  <c r="AK124" i="43"/>
  <c r="AL124" i="43"/>
  <c r="AN124" i="43"/>
  <c r="AB125" i="43"/>
  <c r="AC125" i="43"/>
  <c r="AD125" i="43"/>
  <c r="AE125" i="43"/>
  <c r="AF125" i="43"/>
  <c r="AG125" i="43"/>
  <c r="AH125" i="43"/>
  <c r="AI125" i="43"/>
  <c r="AJ125" i="43"/>
  <c r="AK125" i="43"/>
  <c r="AL125" i="43"/>
  <c r="AB126" i="43"/>
  <c r="AC126" i="43"/>
  <c r="AD126" i="43"/>
  <c r="AE126" i="43"/>
  <c r="AF126" i="43"/>
  <c r="AG126" i="43"/>
  <c r="AH126" i="43"/>
  <c r="AI126" i="43"/>
  <c r="AJ126" i="43"/>
  <c r="AK126" i="43"/>
  <c r="AL126" i="43"/>
  <c r="AB128" i="43"/>
  <c r="AC128" i="43"/>
  <c r="AD128" i="43"/>
  <c r="AE128" i="43"/>
  <c r="AF128" i="43"/>
  <c r="AG128" i="43"/>
  <c r="AH128" i="43"/>
  <c r="AI128" i="43"/>
  <c r="AJ128" i="43"/>
  <c r="AK128" i="43"/>
  <c r="AL128" i="43"/>
  <c r="AN128" i="43"/>
  <c r="AC129" i="43"/>
  <c r="AD129" i="43"/>
  <c r="AE129" i="43"/>
  <c r="AF129" i="43"/>
  <c r="AG129" i="43"/>
  <c r="AH129" i="43"/>
  <c r="AI129" i="43"/>
  <c r="AJ129" i="43"/>
  <c r="AK129" i="43"/>
  <c r="AL129" i="43"/>
  <c r="AB134" i="43"/>
  <c r="AC134" i="43"/>
  <c r="AD134" i="43"/>
  <c r="AE134" i="43"/>
  <c r="AF134" i="43"/>
  <c r="AG134" i="43"/>
  <c r="AH134" i="43"/>
  <c r="AI134" i="43"/>
  <c r="AJ134" i="43"/>
  <c r="AK134" i="43"/>
  <c r="AL134" i="43"/>
  <c r="AN134" i="43"/>
  <c r="AC136" i="43"/>
  <c r="AD136" i="43"/>
  <c r="AE136" i="43"/>
  <c r="AF136" i="43"/>
  <c r="AG136" i="43"/>
  <c r="AH136" i="43"/>
  <c r="AI136" i="43"/>
  <c r="AJ136" i="43"/>
  <c r="AK136" i="43"/>
  <c r="AL136" i="43"/>
  <c r="AB137" i="43"/>
  <c r="AC137" i="43"/>
  <c r="AD137" i="43"/>
  <c r="AE137" i="43"/>
  <c r="AF137" i="43"/>
  <c r="AG137" i="43"/>
  <c r="AH137" i="43"/>
  <c r="AI137" i="43"/>
  <c r="AJ137" i="43"/>
  <c r="AK137" i="43"/>
  <c r="AL137" i="43"/>
  <c r="AN137" i="43"/>
  <c r="AB138" i="43"/>
  <c r="AC138" i="43"/>
  <c r="AD138" i="43"/>
  <c r="AE138" i="43"/>
  <c r="AF138" i="43"/>
  <c r="AG138" i="43"/>
  <c r="AH138" i="43"/>
  <c r="AI138" i="43"/>
  <c r="AJ138" i="43"/>
  <c r="AK138" i="43"/>
  <c r="AL138" i="43"/>
  <c r="AB139" i="43"/>
  <c r="AC139" i="43"/>
  <c r="AD139" i="43"/>
  <c r="AE139" i="43"/>
  <c r="AF139" i="43"/>
  <c r="AG139" i="43"/>
  <c r="AH139" i="43"/>
  <c r="AI139" i="43"/>
  <c r="AJ139" i="43"/>
  <c r="AK139" i="43"/>
  <c r="AL139" i="43"/>
  <c r="AB140" i="43"/>
  <c r="AC140" i="43"/>
  <c r="AD140" i="43"/>
  <c r="AE140" i="43"/>
  <c r="AF140" i="43"/>
  <c r="AG140" i="43"/>
  <c r="AH140" i="43"/>
  <c r="AI140" i="43"/>
  <c r="AJ140" i="43"/>
  <c r="AK140" i="43"/>
  <c r="AL140" i="43"/>
  <c r="AB141" i="43"/>
  <c r="AC141" i="43"/>
  <c r="AD141" i="43"/>
  <c r="AE141" i="43"/>
  <c r="AF141" i="43"/>
  <c r="AG141" i="43"/>
  <c r="AH141" i="43"/>
  <c r="AI141" i="43"/>
  <c r="AJ141" i="43"/>
  <c r="AK141" i="43"/>
  <c r="AL141" i="43"/>
  <c r="AB142" i="43"/>
  <c r="AC142" i="43"/>
  <c r="AD142" i="43"/>
  <c r="AE142" i="43"/>
  <c r="AF142" i="43"/>
  <c r="AG142" i="43"/>
  <c r="AH142" i="43"/>
  <c r="AI142" i="43"/>
  <c r="AJ142" i="43"/>
  <c r="AK142" i="43"/>
  <c r="AL142" i="43"/>
  <c r="AN142" i="43"/>
  <c r="AB146" i="43"/>
  <c r="AC146" i="43"/>
  <c r="AD146" i="43"/>
  <c r="AE146" i="43"/>
  <c r="AF146" i="43"/>
  <c r="AG146" i="43"/>
  <c r="AH146" i="43"/>
  <c r="AI146" i="43"/>
  <c r="AJ146" i="43"/>
  <c r="AK146" i="43"/>
  <c r="AL146" i="43"/>
  <c r="AN146" i="43"/>
  <c r="AB149" i="43"/>
  <c r="AC149" i="43"/>
  <c r="AD149" i="43"/>
  <c r="AE149" i="43"/>
  <c r="AF149" i="43"/>
  <c r="AG149" i="43"/>
  <c r="AH149" i="43"/>
  <c r="AI149" i="43"/>
  <c r="AJ149" i="43"/>
  <c r="AK149" i="43"/>
  <c r="AL149" i="43"/>
  <c r="AN149" i="43"/>
  <c r="AB150" i="43"/>
  <c r="AC150" i="43"/>
  <c r="AD150" i="43"/>
  <c r="AE150" i="43"/>
  <c r="AF150" i="43"/>
  <c r="AG150" i="43"/>
  <c r="AH150" i="43"/>
  <c r="AI150" i="43"/>
  <c r="AJ150" i="43"/>
  <c r="AK150" i="43"/>
  <c r="AL150" i="43"/>
  <c r="AB153" i="43"/>
  <c r="AC153" i="43"/>
  <c r="AD153" i="43"/>
  <c r="AE153" i="43"/>
  <c r="AF153" i="43"/>
  <c r="AG153" i="43"/>
  <c r="AH153" i="43"/>
  <c r="AI153" i="43"/>
  <c r="AJ153" i="43"/>
  <c r="AK153" i="43"/>
  <c r="AL153" i="43"/>
  <c r="AB157" i="43"/>
  <c r="AC157" i="43"/>
  <c r="AD157" i="43"/>
  <c r="AE157" i="43"/>
  <c r="AF157" i="43"/>
  <c r="AG157" i="43"/>
  <c r="AH157" i="43"/>
  <c r="AI157" i="43"/>
  <c r="AJ157" i="43"/>
  <c r="AK157" i="43"/>
  <c r="AL157" i="43"/>
  <c r="AC158" i="43"/>
  <c r="AD158" i="43"/>
  <c r="AE158" i="43"/>
  <c r="AF158" i="43"/>
  <c r="AG158" i="43"/>
  <c r="AH158" i="43"/>
  <c r="AI158" i="43"/>
  <c r="AJ158" i="43"/>
  <c r="AK158" i="43"/>
  <c r="AL158" i="43"/>
  <c r="AB160" i="43"/>
  <c r="AC160" i="43"/>
  <c r="AD160" i="43"/>
  <c r="AE160" i="43"/>
  <c r="AF160" i="43"/>
  <c r="AG160" i="43"/>
  <c r="AH160" i="43"/>
  <c r="AI160" i="43"/>
  <c r="AJ160" i="43"/>
  <c r="AK160" i="43"/>
  <c r="AL160" i="43"/>
  <c r="AB163" i="43"/>
  <c r="AC163" i="43"/>
  <c r="AD163" i="43"/>
  <c r="AE163" i="43"/>
  <c r="AF163" i="43"/>
  <c r="AG163" i="43"/>
  <c r="AH163" i="43"/>
  <c r="AI163" i="43"/>
  <c r="AJ163" i="43"/>
  <c r="AK163" i="43"/>
  <c r="AL163" i="43"/>
  <c r="AB165" i="43"/>
  <c r="AC165" i="43"/>
  <c r="AD165" i="43"/>
  <c r="AE165" i="43"/>
  <c r="AF165" i="43"/>
  <c r="AG165" i="43"/>
  <c r="AH165" i="43"/>
  <c r="AI165" i="43"/>
  <c r="AJ165" i="43"/>
  <c r="AK165" i="43"/>
  <c r="AL165" i="43"/>
  <c r="AN165" i="43"/>
  <c r="AB166" i="43"/>
  <c r="AC166" i="43"/>
  <c r="AD166" i="43"/>
  <c r="AE166" i="43"/>
  <c r="AF166" i="43"/>
  <c r="AG166" i="43"/>
  <c r="AH166" i="43"/>
  <c r="AI166" i="43"/>
  <c r="AJ166" i="43"/>
  <c r="AK166" i="43"/>
  <c r="AL166" i="43"/>
  <c r="AN166" i="43"/>
  <c r="AB168" i="43"/>
  <c r="AC168" i="43"/>
  <c r="AD168" i="43"/>
  <c r="AE168" i="43"/>
  <c r="AF168" i="43"/>
  <c r="AG168" i="43"/>
  <c r="AH168" i="43"/>
  <c r="AI168" i="43"/>
  <c r="AJ168" i="43"/>
  <c r="AK168" i="43"/>
  <c r="AL168" i="43"/>
  <c r="AB169" i="43"/>
  <c r="AC169" i="43"/>
  <c r="AD169" i="43"/>
  <c r="AE169" i="43"/>
  <c r="AF169" i="43"/>
  <c r="AG169" i="43"/>
  <c r="AH169" i="43"/>
  <c r="AI169" i="43"/>
  <c r="AJ169" i="43"/>
  <c r="AK169" i="43"/>
  <c r="AL169" i="43"/>
  <c r="AB172" i="43"/>
  <c r="AC172" i="43"/>
  <c r="AD172" i="43"/>
  <c r="AE172" i="43"/>
  <c r="AF172" i="43"/>
  <c r="AG172" i="43"/>
  <c r="AH172" i="43"/>
  <c r="AI172" i="43"/>
  <c r="AJ172" i="43"/>
  <c r="AK172" i="43"/>
  <c r="AL172" i="43"/>
  <c r="AC174" i="43"/>
  <c r="AD174" i="43"/>
  <c r="AE174" i="43"/>
  <c r="AF174" i="43"/>
  <c r="AG174" i="43"/>
  <c r="AH174" i="43"/>
  <c r="AI174" i="43"/>
  <c r="AJ174" i="43"/>
  <c r="AK174" i="43"/>
  <c r="AL174" i="43"/>
  <c r="AC179" i="43"/>
  <c r="AD179" i="43"/>
  <c r="AE179" i="43"/>
  <c r="AF179" i="43"/>
  <c r="AG179" i="43"/>
  <c r="AH179" i="43"/>
  <c r="AI179" i="43"/>
  <c r="AJ179" i="43"/>
  <c r="AK179" i="43"/>
  <c r="AL179" i="43"/>
  <c r="AB180" i="43"/>
  <c r="AC180" i="43"/>
  <c r="AD180" i="43"/>
  <c r="AE180" i="43"/>
  <c r="AF180" i="43"/>
  <c r="AG180" i="43"/>
  <c r="AH180" i="43"/>
  <c r="AI180" i="43"/>
  <c r="AJ180" i="43"/>
  <c r="AK180" i="43"/>
  <c r="AL180" i="43"/>
  <c r="AB181" i="43"/>
  <c r="AC181" i="43"/>
  <c r="AD181" i="43"/>
  <c r="AE181" i="43"/>
  <c r="AF181" i="43"/>
  <c r="AG181" i="43"/>
  <c r="AH181" i="43"/>
  <c r="AI181" i="43"/>
  <c r="AJ181" i="43"/>
  <c r="AK181" i="43"/>
  <c r="AL181" i="43"/>
  <c r="AB184" i="43"/>
  <c r="AC184" i="43"/>
  <c r="AD184" i="43"/>
  <c r="AE184" i="43"/>
  <c r="AF184" i="43"/>
  <c r="AG184" i="43"/>
  <c r="AH184" i="43"/>
  <c r="AI184" i="43"/>
  <c r="AJ184" i="43"/>
  <c r="AK184" i="43"/>
  <c r="AL184" i="43"/>
  <c r="AB188" i="43"/>
  <c r="AC188" i="43"/>
  <c r="AD188" i="43"/>
  <c r="AE188" i="43"/>
  <c r="AF188" i="43"/>
  <c r="AG188" i="43"/>
  <c r="AH188" i="43"/>
  <c r="AI188" i="43"/>
  <c r="AJ188" i="43"/>
  <c r="AK188" i="43"/>
  <c r="AL188" i="43"/>
  <c r="AB193" i="43"/>
  <c r="AC193" i="43"/>
  <c r="AD193" i="43"/>
  <c r="AE193" i="43"/>
  <c r="AF193" i="43"/>
  <c r="AG193" i="43"/>
  <c r="AH193" i="43"/>
  <c r="AI193" i="43"/>
  <c r="AJ193" i="43"/>
  <c r="AK193" i="43"/>
  <c r="AL193" i="43"/>
  <c r="AB194" i="43"/>
  <c r="AC194" i="43"/>
  <c r="AD194" i="43"/>
  <c r="AE194" i="43"/>
  <c r="AF194" i="43"/>
  <c r="AG194" i="43"/>
  <c r="AH194" i="43"/>
  <c r="AI194" i="43"/>
  <c r="AJ194" i="43"/>
  <c r="AK194" i="43"/>
  <c r="AL194" i="43"/>
  <c r="AB195" i="43"/>
  <c r="AC195" i="43"/>
  <c r="AD195" i="43"/>
  <c r="AE195" i="43"/>
  <c r="AF195" i="43"/>
  <c r="AG195" i="43"/>
  <c r="AH195" i="43"/>
  <c r="AI195" i="43"/>
  <c r="AJ195" i="43"/>
  <c r="AK195" i="43"/>
  <c r="AL195" i="43"/>
  <c r="AB196" i="43"/>
  <c r="AC196" i="43"/>
  <c r="AD196" i="43"/>
  <c r="AE196" i="43"/>
  <c r="AF196" i="43"/>
  <c r="AG196" i="43"/>
  <c r="AH196" i="43"/>
  <c r="AI196" i="43"/>
  <c r="AJ196" i="43"/>
  <c r="AK196" i="43"/>
  <c r="AL196" i="43"/>
  <c r="AB198" i="43"/>
  <c r="AC198" i="43"/>
  <c r="AD198" i="43"/>
  <c r="AE198" i="43"/>
  <c r="AF198" i="43"/>
  <c r="AG198" i="43"/>
  <c r="AH198" i="43"/>
  <c r="AI198" i="43"/>
  <c r="AJ198" i="43"/>
  <c r="AK198" i="43"/>
  <c r="AL198" i="43"/>
  <c r="AB200" i="43"/>
  <c r="AC200" i="43"/>
  <c r="AD200" i="43"/>
  <c r="AE200" i="43"/>
  <c r="AF200" i="43"/>
  <c r="AG200" i="43"/>
  <c r="AH200" i="43"/>
  <c r="AI200" i="43"/>
  <c r="AJ200" i="43"/>
  <c r="AK200" i="43"/>
  <c r="AL200" i="43"/>
  <c r="AB203" i="43"/>
  <c r="AC203" i="43"/>
  <c r="AD203" i="43"/>
  <c r="AE203" i="43"/>
  <c r="AF203" i="43"/>
  <c r="AG203" i="43"/>
  <c r="AH203" i="43"/>
  <c r="AI203" i="43"/>
  <c r="AJ203" i="43"/>
  <c r="AK203" i="43"/>
  <c r="AL203" i="43"/>
  <c r="AB204" i="43"/>
  <c r="AC204" i="43"/>
  <c r="AD204" i="43"/>
  <c r="AE204" i="43"/>
  <c r="AF204" i="43"/>
  <c r="AG204" i="43"/>
  <c r="AH204" i="43"/>
  <c r="AI204" i="43"/>
  <c r="AJ204" i="43"/>
  <c r="AK204" i="43"/>
  <c r="AL204" i="43"/>
  <c r="AB205" i="43"/>
  <c r="AC205" i="43"/>
  <c r="AD205" i="43"/>
  <c r="AE205" i="43"/>
  <c r="AF205" i="43"/>
  <c r="AG205" i="43"/>
  <c r="AH205" i="43"/>
  <c r="AI205" i="43"/>
  <c r="AJ205" i="43"/>
  <c r="AK205" i="43"/>
  <c r="AL205" i="43"/>
  <c r="AB206" i="43"/>
  <c r="AC206" i="43"/>
  <c r="AD206" i="43"/>
  <c r="AE206" i="43"/>
  <c r="AF206" i="43"/>
  <c r="AG206" i="43"/>
  <c r="AH206" i="43"/>
  <c r="AI206" i="43"/>
  <c r="AJ206" i="43"/>
  <c r="AK206" i="43"/>
  <c r="AL206" i="43"/>
  <c r="AC207" i="43"/>
  <c r="AD207" i="43"/>
  <c r="AE207" i="43"/>
  <c r="AF207" i="43"/>
  <c r="AG207" i="43"/>
  <c r="AH207" i="43"/>
  <c r="AI207" i="43"/>
  <c r="AJ207" i="43"/>
  <c r="AK207" i="43"/>
  <c r="AL207" i="43"/>
  <c r="AB209" i="43"/>
  <c r="AC209" i="43"/>
  <c r="AD209" i="43"/>
  <c r="AE209" i="43"/>
  <c r="AF209" i="43"/>
  <c r="AG209" i="43"/>
  <c r="AH209" i="43"/>
  <c r="AI209" i="43"/>
  <c r="AJ209" i="43"/>
  <c r="AK209" i="43"/>
  <c r="AL209" i="43"/>
  <c r="AC210" i="43"/>
  <c r="AD210" i="43"/>
  <c r="AE210" i="43"/>
  <c r="AF210" i="43"/>
  <c r="AG210" i="43"/>
  <c r="AH210" i="43"/>
  <c r="AI210" i="43"/>
  <c r="AJ210" i="43"/>
  <c r="AK210" i="43"/>
  <c r="AL210" i="43"/>
  <c r="AB211" i="43"/>
  <c r="AC211" i="43"/>
  <c r="AD211" i="43"/>
  <c r="AE211" i="43"/>
  <c r="AF211" i="43"/>
  <c r="AG211" i="43"/>
  <c r="AH211" i="43"/>
  <c r="AI211" i="43"/>
  <c r="AJ211" i="43"/>
  <c r="AK211" i="43"/>
  <c r="AL211" i="43"/>
  <c r="AB214" i="43"/>
  <c r="AC214" i="43"/>
  <c r="AD214" i="43"/>
  <c r="AE214" i="43"/>
  <c r="AF214" i="43"/>
  <c r="AG214" i="43"/>
  <c r="AH214" i="43"/>
  <c r="AI214" i="43"/>
  <c r="AJ214" i="43"/>
  <c r="AK214" i="43"/>
  <c r="AL214" i="43"/>
  <c r="AB216" i="43"/>
  <c r="AC216" i="43"/>
  <c r="AD216" i="43"/>
  <c r="AE216" i="43"/>
  <c r="AF216" i="43"/>
  <c r="AG216" i="43"/>
  <c r="AH216" i="43"/>
  <c r="AI216" i="43"/>
  <c r="AJ216" i="43"/>
  <c r="AK216" i="43"/>
  <c r="AL216" i="43"/>
  <c r="AB217" i="43"/>
  <c r="AC217" i="43"/>
  <c r="AD217" i="43"/>
  <c r="AE217" i="43"/>
  <c r="AF217" i="43"/>
  <c r="AG217" i="43"/>
  <c r="AH217" i="43"/>
  <c r="AI217" i="43"/>
  <c r="AJ217" i="43"/>
  <c r="AK217" i="43"/>
  <c r="AL217" i="43"/>
  <c r="AB219" i="43"/>
  <c r="AC219" i="43"/>
  <c r="AD219" i="43"/>
  <c r="AE219" i="43"/>
  <c r="AF219" i="43"/>
  <c r="AG219" i="43"/>
  <c r="AH219" i="43"/>
  <c r="AI219" i="43"/>
  <c r="AJ219" i="43"/>
  <c r="AK219" i="43"/>
  <c r="AL219" i="43"/>
  <c r="AB220" i="43"/>
  <c r="AC220" i="43"/>
  <c r="AD220" i="43"/>
  <c r="AE220" i="43"/>
  <c r="AF220" i="43"/>
  <c r="AG220" i="43"/>
  <c r="AH220" i="43"/>
  <c r="AI220" i="43"/>
  <c r="AJ220" i="43"/>
  <c r="AK220" i="43"/>
  <c r="AL220" i="43"/>
  <c r="AB221" i="43"/>
  <c r="AC221" i="43"/>
  <c r="AD221" i="43"/>
  <c r="AE221" i="43"/>
  <c r="AF221" i="43"/>
  <c r="AG221" i="43"/>
  <c r="AH221" i="43"/>
  <c r="AI221" i="43"/>
  <c r="AJ221" i="43"/>
  <c r="AK221" i="43"/>
  <c r="AL221" i="43"/>
  <c r="AB223" i="43"/>
  <c r="AC223" i="43"/>
  <c r="AD223" i="43"/>
  <c r="AE223" i="43"/>
  <c r="AF223" i="43"/>
  <c r="AG223" i="43"/>
  <c r="AH223" i="43"/>
  <c r="AI223" i="43"/>
  <c r="AJ223" i="43"/>
  <c r="AK223" i="43"/>
  <c r="AL223" i="43"/>
  <c r="AC228" i="43"/>
  <c r="AD228" i="43"/>
  <c r="AE228" i="43"/>
  <c r="AF228" i="43"/>
  <c r="AG228" i="43"/>
  <c r="AH228" i="43"/>
  <c r="AI228" i="43"/>
  <c r="AJ228" i="43"/>
  <c r="AK228" i="43"/>
  <c r="AL228" i="43"/>
  <c r="AC230" i="43"/>
  <c r="AD230" i="43"/>
  <c r="AE230" i="43"/>
  <c r="AF230" i="43"/>
  <c r="AG230" i="43"/>
  <c r="AH230" i="43"/>
  <c r="AI230" i="43"/>
  <c r="AJ230" i="43"/>
  <c r="AK230" i="43"/>
  <c r="AL230" i="43"/>
  <c r="AC232" i="43"/>
  <c r="AD232" i="43"/>
  <c r="AE232" i="43"/>
  <c r="AF232" i="43"/>
  <c r="AG232" i="43"/>
  <c r="AH232" i="43"/>
  <c r="AI232" i="43"/>
  <c r="AJ232" i="43"/>
  <c r="AK232" i="43"/>
  <c r="AL232" i="43"/>
  <c r="AD234" i="43"/>
  <c r="AE234" i="43"/>
  <c r="AF234" i="43"/>
  <c r="AG234" i="43"/>
  <c r="AH234" i="43"/>
  <c r="AI234" i="43"/>
  <c r="AJ234" i="43"/>
  <c r="AK234" i="43"/>
  <c r="AL234" i="43"/>
  <c r="AE238" i="43"/>
  <c r="AF238" i="43"/>
  <c r="AG238" i="43"/>
  <c r="AH238" i="43"/>
  <c r="AI238" i="43"/>
  <c r="AJ238" i="43"/>
  <c r="AB239" i="43"/>
  <c r="AC239" i="43"/>
  <c r="AD239" i="43"/>
  <c r="AE239" i="43"/>
  <c r="AF239" i="43"/>
  <c r="AG239" i="43"/>
  <c r="AH239" i="43"/>
  <c r="AI239" i="43"/>
  <c r="AJ239" i="43"/>
  <c r="AK239" i="43"/>
  <c r="AL239" i="43"/>
  <c r="AB241" i="43"/>
  <c r="AC241" i="43"/>
  <c r="AD241" i="43"/>
  <c r="AE241" i="43"/>
  <c r="AF241" i="43"/>
  <c r="AG241" i="43"/>
  <c r="AH241" i="43"/>
  <c r="AI241" i="43"/>
  <c r="AJ241" i="43"/>
  <c r="AK241" i="43"/>
  <c r="AL241" i="43"/>
  <c r="AC242" i="43"/>
  <c r="AD242" i="43"/>
  <c r="AE242" i="43"/>
  <c r="AF242" i="43"/>
  <c r="AG242" i="43"/>
  <c r="AH242" i="43"/>
  <c r="AI242" i="43"/>
  <c r="AJ242" i="43"/>
  <c r="AK242" i="43"/>
  <c r="AL242" i="43"/>
  <c r="AB243" i="43"/>
  <c r="AB246" i="43"/>
  <c r="AC246" i="43"/>
  <c r="AD246" i="43"/>
  <c r="AE246" i="43"/>
  <c r="AF246" i="43"/>
  <c r="AG246" i="43"/>
  <c r="AH246" i="43"/>
  <c r="AI246" i="43"/>
  <c r="AJ246" i="43"/>
  <c r="AK246" i="43"/>
  <c r="AL246" i="43"/>
  <c r="AC252" i="43"/>
  <c r="AD252" i="43"/>
  <c r="AE252" i="43"/>
  <c r="AF252" i="43"/>
  <c r="AG252" i="43"/>
  <c r="AH252" i="43"/>
  <c r="AI252" i="43"/>
  <c r="AJ252" i="43"/>
  <c r="AK252" i="43"/>
  <c r="AL252" i="43"/>
  <c r="AB253" i="43"/>
  <c r="AC253" i="43"/>
  <c r="AD253" i="43"/>
  <c r="AE253" i="43"/>
  <c r="AF253" i="43"/>
  <c r="AG253" i="43"/>
  <c r="AH253" i="43"/>
  <c r="AI253" i="43"/>
  <c r="AJ253" i="43"/>
  <c r="AK253" i="43"/>
  <c r="AL253" i="43"/>
  <c r="AB254" i="43"/>
  <c r="AC254" i="43"/>
  <c r="AD254" i="43"/>
  <c r="AE254" i="43"/>
  <c r="AF254" i="43"/>
  <c r="AG254" i="43"/>
  <c r="AH254" i="43"/>
  <c r="AI254" i="43"/>
  <c r="AJ254" i="43"/>
  <c r="AK254" i="43"/>
  <c r="AL254" i="43"/>
  <c r="AB255" i="43"/>
  <c r="AG255" i="43"/>
  <c r="AH255" i="43"/>
  <c r="AI255" i="43"/>
  <c r="AJ255" i="43"/>
  <c r="AB256" i="43"/>
  <c r="AC256" i="43"/>
  <c r="AD256" i="43"/>
  <c r="AE256" i="43"/>
  <c r="AF256" i="43"/>
  <c r="AG256" i="43"/>
  <c r="AH256" i="43"/>
  <c r="AI256" i="43"/>
  <c r="AJ256" i="43"/>
  <c r="AK256" i="43"/>
  <c r="AL256" i="43"/>
  <c r="AC260" i="43"/>
  <c r="AD260" i="43"/>
  <c r="AE260" i="43"/>
  <c r="AF260" i="43"/>
  <c r="AG260" i="43"/>
  <c r="AH260" i="43"/>
  <c r="AI260" i="43"/>
  <c r="AJ260" i="43"/>
  <c r="AK260" i="43"/>
  <c r="AL260" i="43"/>
  <c r="AC261" i="43"/>
  <c r="AD261" i="43"/>
  <c r="AE261" i="43"/>
  <c r="AF261" i="43"/>
  <c r="AG261" i="43"/>
  <c r="AH261" i="43"/>
  <c r="AI261" i="43"/>
  <c r="AJ261" i="43"/>
  <c r="AK261" i="43"/>
  <c r="AL261" i="43"/>
  <c r="AC262" i="43"/>
  <c r="AD262" i="43"/>
  <c r="AE262" i="43"/>
  <c r="AF262" i="43"/>
  <c r="AG262" i="43"/>
  <c r="AH262" i="43"/>
  <c r="AI262" i="43"/>
  <c r="AJ262" i="43"/>
  <c r="AK262" i="43"/>
  <c r="AL262" i="43"/>
  <c r="AC263" i="43"/>
  <c r="AD263" i="43"/>
  <c r="AE263" i="43"/>
  <c r="AF263" i="43"/>
  <c r="AG263" i="43"/>
  <c r="AH263" i="43"/>
  <c r="AI263" i="43"/>
  <c r="AJ263" i="43"/>
  <c r="AK263" i="43"/>
  <c r="AL263" i="43"/>
  <c r="AC264" i="43"/>
  <c r="AD264" i="43"/>
  <c r="AE264" i="43"/>
  <c r="AF264" i="43"/>
  <c r="AG264" i="43"/>
  <c r="AH264" i="43"/>
  <c r="AI264" i="43"/>
  <c r="AJ264" i="43"/>
  <c r="AK264" i="43"/>
  <c r="AL264" i="43"/>
  <c r="AC265" i="43"/>
  <c r="AD265" i="43"/>
  <c r="AE265" i="43"/>
  <c r="AF265" i="43"/>
  <c r="AG265" i="43"/>
  <c r="AH265" i="43"/>
  <c r="AI265" i="43"/>
  <c r="AJ265" i="43"/>
  <c r="AK265" i="43"/>
  <c r="AL265" i="43"/>
  <c r="AC266" i="43"/>
  <c r="AD266" i="43"/>
  <c r="AE266" i="43"/>
  <c r="AF266" i="43"/>
  <c r="AG266" i="43"/>
  <c r="AH266" i="43"/>
  <c r="AI266" i="43"/>
  <c r="AJ266" i="43"/>
  <c r="AK266" i="43"/>
  <c r="AL266" i="43"/>
  <c r="AC267" i="43"/>
  <c r="AD267" i="43"/>
  <c r="AE267" i="43"/>
  <c r="AF267" i="43"/>
  <c r="AG267" i="43"/>
  <c r="AH267" i="43"/>
  <c r="AI267" i="43"/>
  <c r="AJ267" i="43"/>
  <c r="AK267" i="43"/>
  <c r="AL267" i="43"/>
  <c r="AC269" i="43"/>
  <c r="AD269" i="43"/>
  <c r="AE269" i="43"/>
  <c r="AF269" i="43"/>
  <c r="AG269" i="43"/>
  <c r="AH269" i="43"/>
  <c r="AI269" i="43"/>
  <c r="AJ269" i="43"/>
  <c r="AK269" i="43"/>
  <c r="AL269" i="43"/>
  <c r="AC270" i="43"/>
  <c r="AD270" i="43"/>
  <c r="AE270" i="43"/>
  <c r="AF270" i="43"/>
  <c r="AG270" i="43"/>
  <c r="AH270" i="43"/>
  <c r="AI270" i="43"/>
  <c r="AJ270" i="43"/>
  <c r="AK270" i="43"/>
  <c r="AL270" i="43"/>
  <c r="AC273" i="43"/>
  <c r="AD273" i="43"/>
  <c r="AE273" i="43"/>
  <c r="AF273" i="43"/>
  <c r="AG273" i="43"/>
  <c r="AH273" i="43"/>
  <c r="AI273" i="43"/>
  <c r="AJ273" i="43"/>
  <c r="AK273" i="43"/>
  <c r="AL273" i="43"/>
  <c r="AB291" i="43"/>
  <c r="AC291" i="43"/>
  <c r="AD291" i="43"/>
  <c r="AE291" i="43"/>
  <c r="AF291" i="43"/>
  <c r="AG291" i="43"/>
  <c r="AH291" i="43"/>
  <c r="AI291" i="43"/>
  <c r="AJ291" i="43"/>
  <c r="AK291" i="43"/>
  <c r="AL291" i="43"/>
  <c r="AB294" i="43"/>
  <c r="AC294" i="43"/>
  <c r="AD294" i="43"/>
  <c r="AE294" i="43"/>
  <c r="AF294" i="43"/>
  <c r="AG294" i="43"/>
  <c r="AH294" i="43"/>
  <c r="AI294" i="43"/>
  <c r="AJ294" i="43"/>
  <c r="AK294" i="43"/>
  <c r="AL294" i="43"/>
  <c r="AB295" i="43"/>
  <c r="AC295" i="43"/>
  <c r="AD295" i="43"/>
  <c r="AE295" i="43"/>
  <c r="AF295" i="43"/>
  <c r="AG295" i="43"/>
  <c r="AH295" i="43"/>
  <c r="AI295" i="43"/>
  <c r="AJ295" i="43"/>
  <c r="AK295" i="43"/>
  <c r="AL295" i="43"/>
  <c r="AB296" i="43"/>
  <c r="AC296" i="43"/>
  <c r="AD296" i="43"/>
  <c r="AE296" i="43"/>
  <c r="AF296" i="43"/>
  <c r="AG296" i="43"/>
  <c r="AH296" i="43"/>
  <c r="AI296" i="43"/>
  <c r="AJ296" i="43"/>
  <c r="AK296" i="43"/>
  <c r="AL296" i="43"/>
  <c r="AB297" i="43"/>
  <c r="AC297" i="43"/>
  <c r="AD297" i="43"/>
  <c r="AE297" i="43"/>
  <c r="AF297" i="43"/>
  <c r="AG297" i="43"/>
  <c r="AH297" i="43"/>
  <c r="AI297" i="43"/>
  <c r="AJ297" i="43"/>
  <c r="AK297" i="43"/>
  <c r="AL297" i="43"/>
  <c r="AB298" i="43"/>
  <c r="AC298" i="43"/>
  <c r="AD298" i="43"/>
  <c r="AE298" i="43"/>
  <c r="AF298" i="43"/>
  <c r="AG298" i="43"/>
  <c r="AH298" i="43"/>
  <c r="AI298" i="43"/>
  <c r="AJ298" i="43"/>
  <c r="AK298" i="43"/>
  <c r="AL298" i="43"/>
  <c r="AB299" i="43"/>
  <c r="AC299" i="43"/>
  <c r="AD299" i="43"/>
  <c r="AE299" i="43"/>
  <c r="AF299" i="43"/>
  <c r="AG299" i="43"/>
  <c r="AH299" i="43"/>
  <c r="AI299" i="43"/>
  <c r="AJ299" i="43"/>
  <c r="AK299" i="43"/>
  <c r="AL299" i="43"/>
  <c r="AB302" i="43"/>
  <c r="AC302" i="43"/>
  <c r="AD302" i="43"/>
  <c r="AE302" i="43"/>
  <c r="AF302" i="43"/>
  <c r="AG302" i="43"/>
  <c r="AH302" i="43"/>
  <c r="AI302" i="43"/>
  <c r="AJ302" i="43"/>
  <c r="AK302" i="43"/>
  <c r="AL302" i="43"/>
  <c r="AB303" i="43"/>
  <c r="AC303" i="43"/>
  <c r="AD303" i="43"/>
  <c r="AE303" i="43"/>
  <c r="AF303" i="43"/>
  <c r="AG303" i="43"/>
  <c r="AH303" i="43"/>
  <c r="AI303" i="43"/>
  <c r="AJ303" i="43"/>
  <c r="AK303" i="43"/>
  <c r="AL303" i="43"/>
  <c r="AB304" i="43"/>
  <c r="AC304" i="43"/>
  <c r="AD304" i="43"/>
  <c r="AE304" i="43"/>
  <c r="AF304" i="43"/>
  <c r="AG304" i="43"/>
  <c r="AH304" i="43"/>
  <c r="AI304" i="43"/>
  <c r="AJ304" i="43"/>
  <c r="AK304" i="43"/>
  <c r="AL304" i="43"/>
  <c r="AB305" i="43"/>
  <c r="AC305" i="43"/>
  <c r="AD305" i="43"/>
  <c r="AE305" i="43"/>
  <c r="AF305" i="43"/>
  <c r="AG305" i="43"/>
  <c r="AH305" i="43"/>
  <c r="AI305" i="43"/>
  <c r="AJ305" i="43"/>
  <c r="AK305" i="43"/>
  <c r="AL305" i="43"/>
  <c r="AB306" i="43"/>
  <c r="AC306" i="43"/>
  <c r="AD306" i="43"/>
  <c r="AE306" i="43"/>
  <c r="AF306" i="43"/>
  <c r="AG306" i="43"/>
  <c r="AH306" i="43"/>
  <c r="AI306" i="43"/>
  <c r="AJ306" i="43"/>
  <c r="AK306" i="43"/>
  <c r="AL306" i="43"/>
  <c r="AC308" i="43"/>
  <c r="AD308" i="43"/>
  <c r="AE308" i="43"/>
  <c r="AF308" i="43"/>
  <c r="AG308" i="43"/>
  <c r="AH308" i="43"/>
  <c r="AI308" i="43"/>
  <c r="AJ308" i="43"/>
  <c r="AC309" i="43"/>
  <c r="AD309" i="43"/>
  <c r="AE309" i="43"/>
  <c r="AF309" i="43"/>
  <c r="AG309" i="43"/>
  <c r="AH309" i="43"/>
  <c r="AI309" i="43"/>
  <c r="AJ309" i="43"/>
  <c r="AC310" i="43"/>
  <c r="AD310" i="43"/>
  <c r="AE310" i="43"/>
  <c r="AF310" i="43"/>
  <c r="AG310" i="43"/>
  <c r="AH310" i="43"/>
  <c r="AI310" i="43"/>
  <c r="AJ310" i="43"/>
  <c r="AC311" i="43"/>
  <c r="AD311" i="43"/>
  <c r="AE311" i="43"/>
  <c r="AF311" i="43"/>
  <c r="AG311" i="43"/>
  <c r="AH311" i="43"/>
  <c r="AI311" i="43"/>
  <c r="AJ311" i="43"/>
  <c r="AC312" i="43"/>
  <c r="AD312" i="43"/>
  <c r="AE312" i="43"/>
  <c r="AF312" i="43"/>
  <c r="AG312" i="43"/>
  <c r="AH312" i="43"/>
  <c r="AI312" i="43"/>
  <c r="AJ312" i="43"/>
  <c r="AC313" i="43"/>
  <c r="AD313" i="43"/>
  <c r="AE313" i="43"/>
  <c r="AF313" i="43"/>
  <c r="AG313" i="43"/>
  <c r="AH313" i="43"/>
  <c r="AI313" i="43"/>
  <c r="AJ313" i="43"/>
  <c r="AC315" i="43"/>
  <c r="AD315" i="43"/>
  <c r="AE315" i="43"/>
  <c r="AF315" i="43"/>
  <c r="AG315" i="43"/>
  <c r="AH315" i="43"/>
  <c r="AI315" i="43"/>
  <c r="AJ315" i="43"/>
  <c r="AK315" i="43"/>
  <c r="AL315" i="43"/>
  <c r="AC316" i="43"/>
  <c r="AD316" i="43"/>
  <c r="AE316" i="43"/>
  <c r="AF316" i="43"/>
  <c r="AG316" i="43"/>
  <c r="AH316" i="43"/>
  <c r="AI316" i="43"/>
  <c r="AJ316" i="43"/>
  <c r="AK316" i="43"/>
  <c r="AL316" i="43"/>
  <c r="AB317" i="43"/>
  <c r="AC317" i="43"/>
  <c r="AD317" i="43"/>
  <c r="AE317" i="43"/>
  <c r="AF317" i="43"/>
  <c r="AG317" i="43"/>
  <c r="AH317" i="43"/>
  <c r="AI317" i="43"/>
  <c r="AJ317" i="43"/>
  <c r="AK317" i="43"/>
  <c r="AL317" i="43"/>
  <c r="AB318" i="43"/>
  <c r="AC318" i="43"/>
  <c r="AD318" i="43"/>
  <c r="AE318" i="43"/>
  <c r="AF318" i="43"/>
  <c r="AG318" i="43"/>
  <c r="AH318" i="43"/>
  <c r="AI318" i="43"/>
  <c r="AJ318" i="43"/>
  <c r="AK318" i="43"/>
  <c r="AL318" i="43"/>
  <c r="AB319" i="43"/>
  <c r="AC319" i="43"/>
  <c r="AD319" i="43"/>
  <c r="AE319" i="43"/>
  <c r="AF319" i="43"/>
  <c r="AG319" i="43"/>
  <c r="AH319" i="43"/>
  <c r="AI319" i="43"/>
  <c r="AJ319" i="43"/>
  <c r="AK319" i="43"/>
  <c r="AL319" i="43"/>
  <c r="AB322" i="43"/>
  <c r="AC322" i="43"/>
  <c r="AD322" i="43"/>
  <c r="AE322" i="43"/>
  <c r="AF322" i="43"/>
  <c r="AG322" i="43"/>
  <c r="AH322" i="43"/>
  <c r="AI322" i="43"/>
  <c r="AJ322" i="43"/>
  <c r="AK322" i="43"/>
  <c r="AL322" i="43"/>
  <c r="AC324" i="43"/>
  <c r="AD324" i="43"/>
  <c r="AE324" i="43"/>
  <c r="AF324" i="43"/>
  <c r="AG324" i="43"/>
  <c r="AH324" i="43"/>
  <c r="AI324" i="43"/>
  <c r="AJ324" i="43"/>
  <c r="AK324" i="43"/>
  <c r="AL324" i="43"/>
  <c r="AB326" i="43"/>
  <c r="AC326" i="43"/>
  <c r="AD326" i="43"/>
  <c r="AE326" i="43"/>
  <c r="AF326" i="43"/>
  <c r="AG326" i="43"/>
  <c r="AH326" i="43"/>
  <c r="AI326" i="43"/>
  <c r="AJ326" i="43"/>
  <c r="AK326" i="43"/>
  <c r="AL326" i="43"/>
  <c r="AB327" i="43"/>
  <c r="AC327" i="43"/>
  <c r="AD327" i="43"/>
  <c r="AE327" i="43"/>
  <c r="AF327" i="43"/>
  <c r="AG327" i="43"/>
  <c r="AH327" i="43"/>
  <c r="AI327" i="43"/>
  <c r="AJ327" i="43"/>
  <c r="AK327" i="43"/>
  <c r="AL327" i="43"/>
  <c r="AC329" i="43"/>
  <c r="AD329" i="43"/>
  <c r="AE329" i="43"/>
  <c r="AF329" i="43"/>
  <c r="AG329" i="43"/>
  <c r="AH329" i="43"/>
  <c r="AI329" i="43"/>
  <c r="AJ329" i="43"/>
  <c r="AK329" i="43"/>
  <c r="AL329" i="43"/>
  <c r="AC330" i="43"/>
  <c r="AD330" i="43"/>
  <c r="AE330" i="43"/>
  <c r="AF330" i="43"/>
  <c r="AG330" i="43"/>
  <c r="AH330" i="43"/>
  <c r="AI330" i="43"/>
  <c r="AJ330" i="43"/>
  <c r="AK330" i="43"/>
  <c r="AL330" i="43"/>
  <c r="AB331" i="43"/>
  <c r="AC331" i="43"/>
  <c r="AD331" i="43"/>
  <c r="AE331" i="43"/>
  <c r="AF331" i="43"/>
  <c r="AG331" i="43"/>
  <c r="AH331" i="43"/>
  <c r="AI331" i="43"/>
  <c r="AJ331" i="43"/>
  <c r="AK331" i="43"/>
  <c r="AL331" i="43"/>
  <c r="AB332" i="43"/>
  <c r="AC332" i="43"/>
  <c r="AD332" i="43"/>
  <c r="AE332" i="43"/>
  <c r="AF332" i="43"/>
  <c r="AG332" i="43"/>
  <c r="AH332" i="43"/>
  <c r="AI332" i="43"/>
  <c r="AJ332" i="43"/>
  <c r="AK332" i="43"/>
  <c r="AL332" i="43"/>
  <c r="AB334" i="43"/>
  <c r="AC334" i="43"/>
  <c r="AD334" i="43"/>
  <c r="AE334" i="43"/>
  <c r="AF334" i="43"/>
  <c r="AG334" i="43"/>
  <c r="AH334" i="43"/>
  <c r="AI334" i="43"/>
  <c r="AJ334" i="43"/>
  <c r="AK334" i="43"/>
  <c r="AL334" i="43"/>
  <c r="AC336" i="43"/>
  <c r="AD336" i="43"/>
  <c r="AE336" i="43"/>
  <c r="AF336" i="43"/>
  <c r="AG336" i="43"/>
  <c r="AH336" i="43"/>
  <c r="AI336" i="43"/>
  <c r="AJ336" i="43"/>
  <c r="AK336" i="43"/>
  <c r="AL336" i="43"/>
  <c r="AB338" i="43"/>
  <c r="AC338" i="43"/>
  <c r="AD338" i="43"/>
  <c r="AE338" i="43"/>
  <c r="AF338" i="43"/>
  <c r="AG338" i="43"/>
  <c r="AH338" i="43"/>
  <c r="AI338" i="43"/>
  <c r="AJ338" i="43"/>
  <c r="AK338" i="43"/>
  <c r="AL338" i="43"/>
  <c r="AB339" i="43"/>
  <c r="AC339" i="43"/>
  <c r="AD339" i="43"/>
  <c r="AE339" i="43"/>
  <c r="AF339" i="43"/>
  <c r="AG339" i="43"/>
  <c r="AH339" i="43"/>
  <c r="AI339" i="43"/>
  <c r="AJ339" i="43"/>
  <c r="AK339" i="43"/>
  <c r="AL339" i="43"/>
  <c r="AC341" i="43"/>
  <c r="AD341" i="43"/>
  <c r="AE341" i="43"/>
  <c r="AF341" i="43"/>
  <c r="AG341" i="43"/>
  <c r="AH341" i="43"/>
  <c r="AI341" i="43"/>
  <c r="AJ341" i="43"/>
  <c r="AK341" i="43"/>
  <c r="AL341" i="43"/>
  <c r="AC342" i="43"/>
  <c r="AD342" i="43"/>
  <c r="AE342" i="43"/>
  <c r="AF342" i="43"/>
  <c r="AG342" i="43"/>
  <c r="AH342" i="43"/>
  <c r="AI342" i="43"/>
  <c r="AJ342" i="43"/>
  <c r="AK342" i="43"/>
  <c r="AL342" i="43"/>
  <c r="AB343" i="43"/>
  <c r="AC343" i="43"/>
  <c r="AD343" i="43"/>
  <c r="AE343" i="43"/>
  <c r="AF343" i="43"/>
  <c r="AG343" i="43"/>
  <c r="AH343" i="43"/>
  <c r="AI343" i="43"/>
  <c r="AJ343" i="43"/>
  <c r="AK343" i="43"/>
  <c r="AL343" i="43"/>
  <c r="AB344" i="43"/>
  <c r="AC344" i="43"/>
  <c r="AD344" i="43"/>
  <c r="AE344" i="43"/>
  <c r="AF344" i="43"/>
  <c r="AG344" i="43"/>
  <c r="AH344" i="43"/>
  <c r="AI344" i="43"/>
  <c r="AJ344" i="43"/>
  <c r="AK344" i="43"/>
  <c r="AL344" i="43"/>
  <c r="AB345" i="43"/>
  <c r="AC345" i="43"/>
  <c r="AD345" i="43"/>
  <c r="AE345" i="43"/>
  <c r="AF345" i="43"/>
  <c r="AG345" i="43"/>
  <c r="AH345" i="43"/>
  <c r="AI345" i="43"/>
  <c r="AJ345" i="43"/>
  <c r="AK345" i="43"/>
  <c r="AL345" i="43"/>
  <c r="AB352" i="43"/>
  <c r="AC352" i="43"/>
  <c r="AD352" i="43"/>
  <c r="AE352" i="43"/>
  <c r="AF352" i="43"/>
  <c r="AG352" i="43"/>
  <c r="AH352" i="43"/>
  <c r="AI352" i="43"/>
  <c r="AJ352" i="43"/>
  <c r="AK352" i="43"/>
  <c r="AL352" i="43"/>
  <c r="AB353" i="43"/>
  <c r="AC353" i="43"/>
  <c r="AD353" i="43"/>
  <c r="AE353" i="43"/>
  <c r="AF353" i="43"/>
  <c r="AG353" i="43"/>
  <c r="AH353" i="43"/>
  <c r="AI353" i="43"/>
  <c r="AJ353" i="43"/>
  <c r="AK353" i="43"/>
  <c r="AL353" i="43"/>
  <c r="AB354" i="43"/>
  <c r="AC354" i="43"/>
  <c r="AD354" i="43"/>
  <c r="AE354" i="43"/>
  <c r="AF354" i="43"/>
  <c r="AG354" i="43"/>
  <c r="AH354" i="43"/>
  <c r="AI354" i="43"/>
  <c r="AJ354" i="43"/>
  <c r="AK354" i="43"/>
  <c r="AL354" i="43"/>
  <c r="AB355" i="43"/>
  <c r="AC355" i="43"/>
  <c r="AD355" i="43"/>
  <c r="AE355" i="43"/>
  <c r="AF355" i="43"/>
  <c r="AG355" i="43"/>
  <c r="AH355" i="43"/>
  <c r="AI355" i="43"/>
  <c r="AJ355" i="43"/>
  <c r="AK355" i="43"/>
  <c r="AL355" i="43"/>
  <c r="AB356" i="43"/>
  <c r="AC356" i="43"/>
  <c r="AD356" i="43"/>
  <c r="AE356" i="43"/>
  <c r="AF356" i="43"/>
  <c r="AG356" i="43"/>
  <c r="AH356" i="43"/>
  <c r="AI356" i="43"/>
  <c r="AJ356" i="43"/>
  <c r="AK356" i="43"/>
  <c r="AL356" i="43"/>
  <c r="AB357" i="43"/>
  <c r="AC357" i="43"/>
  <c r="AD357" i="43"/>
  <c r="AE357" i="43"/>
  <c r="AF357" i="43"/>
  <c r="AG357" i="43"/>
  <c r="AH357" i="43"/>
  <c r="AI357" i="43"/>
  <c r="AJ357" i="43"/>
  <c r="AK357" i="43"/>
  <c r="AL357" i="43"/>
  <c r="AB358" i="43"/>
  <c r="AC358" i="43"/>
  <c r="AD358" i="43"/>
  <c r="AE358" i="43"/>
  <c r="AF358" i="43"/>
  <c r="AG358" i="43"/>
  <c r="AH358" i="43"/>
  <c r="AI358" i="43"/>
  <c r="AJ358" i="43"/>
  <c r="AK358" i="43"/>
  <c r="AL358" i="43"/>
  <c r="AB359" i="43"/>
  <c r="AC359" i="43"/>
  <c r="AD359" i="43"/>
  <c r="AE359" i="43"/>
  <c r="AF359" i="43"/>
  <c r="AG359" i="43"/>
  <c r="AH359" i="43"/>
  <c r="AI359" i="43"/>
  <c r="AJ359" i="43"/>
  <c r="AK359" i="43"/>
  <c r="AL359" i="43"/>
  <c r="AB360" i="43"/>
  <c r="AC360" i="43"/>
  <c r="AD360" i="43"/>
  <c r="AE360" i="43"/>
  <c r="AF360" i="43"/>
  <c r="AG360" i="43"/>
  <c r="AH360" i="43"/>
  <c r="AI360" i="43"/>
  <c r="AJ360" i="43"/>
  <c r="AK360" i="43"/>
  <c r="AL360" i="43"/>
  <c r="AB361" i="43"/>
  <c r="AC361" i="43"/>
  <c r="AD361" i="43"/>
  <c r="AE361" i="43"/>
  <c r="AF361" i="43"/>
  <c r="AG361" i="43"/>
  <c r="AH361" i="43"/>
  <c r="AI361" i="43"/>
  <c r="AJ361" i="43"/>
  <c r="AK361" i="43"/>
  <c r="AL361" i="43"/>
  <c r="AB365" i="43"/>
  <c r="AC365" i="43"/>
  <c r="AD365" i="43"/>
  <c r="AE365" i="43"/>
  <c r="AF365" i="43"/>
  <c r="AG365" i="43"/>
  <c r="AH365" i="43"/>
  <c r="AI365" i="43"/>
  <c r="AJ365" i="43"/>
  <c r="AK365" i="43"/>
  <c r="AL365" i="43"/>
  <c r="AB366" i="43"/>
  <c r="AC366" i="43"/>
  <c r="AD366" i="43"/>
  <c r="AE366" i="43"/>
  <c r="AF366" i="43"/>
  <c r="AG366" i="43"/>
  <c r="AH366" i="43"/>
  <c r="AI366" i="43"/>
  <c r="AJ366" i="43"/>
  <c r="AK366" i="43"/>
  <c r="AL366" i="43"/>
  <c r="AB367" i="43"/>
  <c r="AC367" i="43"/>
  <c r="AD367" i="43"/>
  <c r="AE367" i="43"/>
  <c r="AF367" i="43"/>
  <c r="AG367" i="43"/>
  <c r="AH367" i="43"/>
  <c r="AI367" i="43"/>
  <c r="AJ367" i="43"/>
  <c r="AK367" i="43"/>
  <c r="AL367" i="43"/>
  <c r="AB368" i="43"/>
  <c r="AC368" i="43"/>
  <c r="AD368" i="43"/>
  <c r="AE368" i="43"/>
  <c r="AF368" i="43"/>
  <c r="AG368" i="43"/>
  <c r="AH368" i="43"/>
  <c r="AI368" i="43"/>
  <c r="AJ368" i="43"/>
  <c r="AK368" i="43"/>
  <c r="AL368" i="4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<sst xmlns="http://schemas.openxmlformats.org/spreadsheetml/2006/main" count="625" uniqueCount="447">
  <si>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</si>
  <si>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</si>
  <si>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</si>
  <si>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</si>
  <si>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</si>
  <si>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</si>
  <si>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</si>
  <si>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</si>
  <si>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</si>
  <si>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</si>
  <si>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</si>
  <si>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</si>
  <si>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</si>
  <si>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</si>
  <si>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</si>
  <si>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</si>
  <si>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</si>
  <si>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</si>
  <si>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</si>
  <si>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</si>
  <si>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</si>
  <si>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</si>
  <si>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</si>
  <si>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</si>
  <si>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</si>
  <si>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</si>
  <si>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</si>
  <si>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</si>
  <si>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</si>
  <si>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</si>
  <si>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</si>
  <si>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</si>
  <si>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</si>
  <si>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</si>
  <si>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</si>
  <si>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</si>
  <si>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</si>
  <si>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</si>
  <si>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</si>
  <si>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</si>
  <si>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</si>
  <si>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</si>
  <si>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</si>
  <si>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</si>
  <si>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</si>
  <si>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</si>
  <si>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</si>
  <si>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</si>
  <si>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</si>
  <si>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</si>
  <si>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</si>
  <si>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</si>
  <si>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</si>
  <si>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</si>
  <si>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</si>
  <si>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</si>
  <si>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</si>
  <si>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</si>
  <si>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</si>
  <si>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</si>
  <si>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</si>
  <si>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</si>
  <si>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</si>
  <si>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</si>
  <si>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</si>
  <si>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</si>
  <si>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</si>
  <si>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</si>
  <si>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</si>
  <si>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</si>
  <si>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</si>
  <si>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</si>
  <si>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</si>
  <si>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</si>
  <si>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</si>
  <si>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</si>
  <si>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</si>
  <si>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</si>
  <si>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</si>
  <si>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</si>
  <si>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</si>
  <si>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</si>
  <si>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</si>
  <si>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</si>
  <si>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</si>
  <si>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</si>
  <si>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</si>
  <si>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</si>
  <si>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</si>
  <si>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</si>
  <si>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</si>
  <si>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</si>
  <si>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</si>
  <si>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</si>
  <si>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</si>
  <si>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</si>
  <si>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</si>
  <si>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</si>
  <si>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</si>
  <si>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</si>
  <si>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</si>
  <si>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</si>
  <si>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</si>
  <si>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</si>
  <si>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</si>
  <si>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</si>
  <si>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</si>
  <si>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</si>
  <si>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</si>
  <si>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</si>
  <si>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</si>
  <si>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</si>
  <si>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</si>
  <si>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</si>
  <si>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</si>
  <si>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</si>
  <si>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</si>
  <si>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</si>
  <si>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</si>
  <si>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</si>
  <si>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</si>
  <si>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</si>
  <si>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</si>
  <si>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</si>
  <si>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</si>
  <si>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DPS</t>
  </si>
  <si>
    <t>DPS growth rate</t>
  </si>
  <si>
    <t>Payout ratio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</si>
  <si>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</si>
  <si>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</si>
  <si>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</si>
  <si>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</si>
  <si>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</si>
  <si>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</si>
  <si>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</si>
  <si>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</si>
  <si>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</si>
  <si>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</si>
  <si>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Change in converts</t>
  </si>
  <si>
    <t>Change in prefs</t>
  </si>
  <si>
    <t>Preferred dividends</t>
  </si>
  <si>
    <t>Common dividends (net of DRIP)</t>
  </si>
  <si>
    <t>Cash Flow from Financing</t>
  </si>
  <si>
    <t>Target P/E</t>
  </si>
  <si>
    <t>Esimated Share Price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</si>
  <si>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</si>
  <si>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</si>
  <si>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</si>
  <si>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</si>
  <si>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</si>
  <si>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</si>
  <si>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</si>
  <si>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</si>
  <si>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</si>
  <si>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</si>
  <si>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</si>
  <si>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</si>
  <si>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</si>
  <si>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</si>
  <si>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</si>
  <si>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</si>
  <si>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</si>
  <si>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</si>
  <si>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Preferred equty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</si>
  <si>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</si>
  <si>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</si>
  <si>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</si>
  <si>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</si>
  <si>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</si>
  <si>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</si>
  <si>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</si>
  <si>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</si>
  <si>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</si>
  <si>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</si>
  <si>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</si>
  <si>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Average debt</t>
  </si>
  <si>
    <t>Implied interest rate</t>
  </si>
  <si>
    <t>Interest rate</t>
  </si>
  <si>
    <t>Weighted-average basic (mln)</t>
  </si>
  <si>
    <t>Weighted-average diluted (mln)</t>
  </si>
  <si>
    <t>EPS (Diluted/share)</t>
  </si>
  <si>
    <t>Payout</t>
  </si>
  <si>
    <t>PP&amp;E &amp; Other Assets</t>
  </si>
  <si>
    <t>Ratios</t>
  </si>
  <si>
    <t>Book Value of Equity</t>
  </si>
  <si>
    <t>Invested Capital</t>
  </si>
  <si>
    <t>EBIT Margin</t>
  </si>
  <si>
    <t>Financial Statements</t>
  </si>
  <si>
    <t>Change in Equity</t>
  </si>
  <si>
    <t>Gross Revenue</t>
  </si>
  <si>
    <t>Cost of Revenue</t>
  </si>
  <si>
    <t>Operating Costs</t>
  </si>
  <si>
    <t>W.A. Shares Outstanding</t>
  </si>
  <si>
    <t>EPS Growth Rate</t>
  </si>
  <si>
    <t>DPS Growth Rate</t>
  </si>
  <si>
    <t>DPS Payout Ratio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</si>
  <si>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</si>
  <si>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</si>
  <si>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</si>
  <si>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</si>
  <si>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</si>
  <si>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</si>
  <si>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</si>
  <si>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</si>
  <si>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</si>
  <si>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</si>
  <si>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Convertibles</t>
  </si>
  <si>
    <t>Convertible Debt</t>
  </si>
  <si>
    <t>Common Equity</t>
  </si>
  <si>
    <t>non-NWC as % of revenue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</si>
  <si>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</si>
  <si>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</si>
  <si>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</si>
  <si>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</si>
  <si>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</si>
  <si>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</si>
  <si>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</si>
  <si>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</si>
  <si>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</si>
  <si>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</si>
  <si>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</si>
  <si>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</si>
  <si>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ROIC (excl. excess cash)</t>
  </si>
  <si>
    <t>Gain(loss) assets held for sale</t>
  </si>
  <si>
    <t>Net Revenue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</si>
  <si>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</si>
  <si>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</si>
  <si>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</si>
  <si>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</si>
  <si>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</si>
  <si>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</si>
  <si>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</si>
  <si>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</si>
  <si>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</si>
  <si>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Model Drivers</t>
  </si>
  <si>
    <t>Impairments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</si>
  <si>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</si>
  <si>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</si>
  <si>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</si>
  <si>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Organic Growth</t>
  </si>
  <si>
    <t>Licenses</t>
  </si>
  <si>
    <t>Professional Services</t>
  </si>
  <si>
    <t>Hardware &amp; Other</t>
  </si>
  <si>
    <t>Maintenance and other recurring</t>
  </si>
  <si>
    <t>Organic growth</t>
  </si>
  <si>
    <t>M&amp;A Growth</t>
  </si>
  <si>
    <t>New Revenue from M&amp;A</t>
  </si>
  <si>
    <t>M&amp;A Spend</t>
  </si>
  <si>
    <t>EV/Sales</t>
  </si>
  <si>
    <t>Self-reported growth from acquisitions</t>
  </si>
  <si>
    <t>Number of acquisitions</t>
  </si>
  <si>
    <t>Business Units (year-end)</t>
  </si>
  <si>
    <t>Total Growth</t>
  </si>
  <si>
    <t>Total Revenue</t>
  </si>
  <si>
    <t>Recurring as % of Total</t>
  </si>
  <si>
    <t>Change in value of securities/investments</t>
  </si>
  <si>
    <t>Maintenance</t>
  </si>
  <si>
    <t>R&amp;D</t>
  </si>
  <si>
    <t>S&amp;M</t>
  </si>
  <si>
    <t>G&amp;A</t>
  </si>
  <si>
    <t>Total Staff Expenses</t>
  </si>
  <si>
    <t>Hardware</t>
  </si>
  <si>
    <t>Third party license, maint., prof. services</t>
  </si>
  <si>
    <t>Occupancy</t>
  </si>
  <si>
    <t>Travel, Telc, Supplies &amp; Software Equip</t>
  </si>
  <si>
    <t>Professional fees</t>
  </si>
  <si>
    <t>Other, net (TSS membership revaluation charge)</t>
  </si>
  <si>
    <t>Amortization of Intangibles</t>
  </si>
  <si>
    <t>Total Expenses</t>
  </si>
  <si>
    <t>Other, net</t>
  </si>
  <si>
    <t>Power Function</t>
  </si>
  <si>
    <t>Log Function</t>
  </si>
  <si>
    <t>Regular DPS</t>
  </si>
  <si>
    <t>Special DPS</t>
  </si>
  <si>
    <t>Total DPS</t>
  </si>
  <si>
    <t>Weighted Average Shares</t>
  </si>
  <si>
    <t>Dividend (paid as on-converted)</t>
  </si>
  <si>
    <t>Buybacks ($) (issue)</t>
  </si>
  <si>
    <t>Change in common shares</t>
  </si>
  <si>
    <t>New Staff Expenses</t>
  </si>
  <si>
    <t>New Total Expenses</t>
  </si>
  <si>
    <t>Implied EV/EBITDA (rough)</t>
  </si>
  <si>
    <t>Other Capex</t>
  </si>
  <si>
    <t>Total</t>
  </si>
  <si>
    <t>Ending PP&amp;E</t>
  </si>
  <si>
    <t>Ending Intangibles</t>
  </si>
  <si>
    <t>Amortization</t>
  </si>
  <si>
    <t>Interest Expense</t>
  </si>
  <si>
    <t>Organic Capex</t>
  </si>
  <si>
    <t>Delta</t>
  </si>
  <si>
    <t>ALL SUB INDUSTRIES</t>
  </si>
  <si>
    <t>World</t>
  </si>
  <si>
    <t>Advertising</t>
  </si>
  <si>
    <t>Aerospace/Defense</t>
  </si>
  <si>
    <t>JAPAN</t>
  </si>
  <si>
    <t>Agriculture</t>
  </si>
  <si>
    <t>BRITAIN</t>
  </si>
  <si>
    <t>Reinvestment</t>
  </si>
  <si>
    <t>Airlines</t>
  </si>
  <si>
    <t>CANADA</t>
  </si>
  <si>
    <t>Apparel</t>
  </si>
  <si>
    <t>AUSTRALIA</t>
  </si>
  <si>
    <t>Auto Manufacturers</t>
  </si>
  <si>
    <t>FRANCE</t>
  </si>
  <si>
    <t>Auto Parts&amp;Equipment</t>
  </si>
  <si>
    <t>GERMANY</t>
  </si>
  <si>
    <t>Banks</t>
  </si>
  <si>
    <t>SWITZERLAND</t>
  </si>
  <si>
    <t>Beverages</t>
  </si>
  <si>
    <t>HONG KONG</t>
  </si>
  <si>
    <t>Biotechnology</t>
  </si>
  <si>
    <t>ITALY</t>
  </si>
  <si>
    <t>Building Materials</t>
  </si>
  <si>
    <t>SWEDEN</t>
  </si>
  <si>
    <t>Chemicals</t>
  </si>
  <si>
    <t>SINGAPORE</t>
  </si>
  <si>
    <t>Coal</t>
  </si>
  <si>
    <t>SPAIN</t>
  </si>
  <si>
    <t>Commercial Services</t>
  </si>
  <si>
    <t>NETHERLANDS</t>
  </si>
  <si>
    <t>Computers</t>
  </si>
  <si>
    <t>Cosmetics/Personal Care</t>
  </si>
  <si>
    <t>Distribution/Wholesale</t>
  </si>
  <si>
    <t>Diversified Finan Serv</t>
  </si>
  <si>
    <t>Electric</t>
  </si>
  <si>
    <t>Electrical Compo&amp;Equip</t>
  </si>
  <si>
    <t>Electronics</t>
  </si>
  <si>
    <t>Energy-Alternate Sources</t>
  </si>
  <si>
    <t>Engineering&amp;Construction</t>
  </si>
  <si>
    <t>Environmental Control</t>
  </si>
  <si>
    <t>Food</t>
  </si>
  <si>
    <t>Food Service</t>
  </si>
  <si>
    <t>Forest Products&amp;Paper</t>
  </si>
  <si>
    <t>Gas</t>
  </si>
  <si>
    <t>Hand/Machine Tools</t>
  </si>
  <si>
    <t>Healthcare-Products</t>
  </si>
  <si>
    <t>Healthcare-Services</t>
  </si>
  <si>
    <t>Holding Companies-Divers</t>
  </si>
  <si>
    <t>Home Builders</t>
  </si>
  <si>
    <t>Home Furnishings</t>
  </si>
  <si>
    <t>Household Products/Wares</t>
  </si>
  <si>
    <t>Housewares</t>
  </si>
  <si>
    <t>Insurance</t>
  </si>
  <si>
    <t>Internet</t>
  </si>
  <si>
    <t>Investment Companies</t>
  </si>
  <si>
    <t>Iron/Steel</t>
  </si>
  <si>
    <t>Leisure Time</t>
  </si>
  <si>
    <t>Lodging</t>
  </si>
  <si>
    <t>Machinery-Constr&amp;Mining</t>
  </si>
  <si>
    <t>Machinery-Diversified</t>
  </si>
  <si>
    <t>Media</t>
  </si>
  <si>
    <t>Metal Fabricate/Hardware</t>
  </si>
  <si>
    <t>Mining</t>
  </si>
  <si>
    <t>Miscellaneous Manufactur</t>
  </si>
  <si>
    <t>Office/Business Equip</t>
  </si>
  <si>
    <t>Oil&amp;Gas</t>
  </si>
  <si>
    <t>Oil&amp;Gas Services</t>
  </si>
  <si>
    <t>Packaging&amp;Containers</t>
  </si>
  <si>
    <t>Pharmaceuticals</t>
  </si>
  <si>
    <t>Pipelines</t>
  </si>
  <si>
    <t>Private Equity</t>
  </si>
  <si>
    <t>Real Estate</t>
  </si>
  <si>
    <t>REITS</t>
  </si>
  <si>
    <t>Retail</t>
  </si>
  <si>
    <t>Savings&amp;Loans</t>
  </si>
  <si>
    <t>Semiconductors</t>
  </si>
  <si>
    <t>Shipbuilding</t>
  </si>
  <si>
    <t>Software</t>
  </si>
  <si>
    <t>Storage/Warehousing</t>
  </si>
  <si>
    <t>Telecommunications</t>
  </si>
  <si>
    <t>Textiles</t>
  </si>
  <si>
    <t>Toys/Games/Hobbies</t>
  </si>
  <si>
    <t>Transportation</t>
  </si>
  <si>
    <t>Water</t>
  </si>
  <si>
    <t>Netherlands</t>
  </si>
  <si>
    <t>RoW</t>
  </si>
  <si>
    <t>Right of Use</t>
  </si>
  <si>
    <t>M&amp;A Allocation</t>
  </si>
  <si>
    <t>Intangibles (Change)</t>
  </si>
  <si>
    <t>Goodwill (Change)</t>
  </si>
  <si>
    <t>NWC (Change)</t>
  </si>
  <si>
    <t>ROU (Change)</t>
  </si>
  <si>
    <t>PP&amp;E (Change)</t>
  </si>
  <si>
    <t>As % of Revenue</t>
  </si>
  <si>
    <t>NWC</t>
  </si>
  <si>
    <t>ROU</t>
  </si>
  <si>
    <t>Intangibles (Acquired)</t>
  </si>
  <si>
    <t>Goodwill (Acquired)</t>
  </si>
  <si>
    <t>NWC (Acquired)</t>
  </si>
  <si>
    <t>ROU (Acquired)</t>
  </si>
  <si>
    <t>PP&amp;E (Acquired)</t>
  </si>
  <si>
    <t>Beginning Intangibles</t>
  </si>
  <si>
    <t>Additions</t>
  </si>
  <si>
    <t>Useful Life</t>
  </si>
  <si>
    <t>Beginning Goodwill</t>
  </si>
  <si>
    <t>Ending Goodwill</t>
  </si>
  <si>
    <t>Beginning PP&amp;E</t>
  </si>
  <si>
    <t>Depreciation</t>
  </si>
  <si>
    <t>PP&amp;E as % of Revenue</t>
  </si>
  <si>
    <t>Acquired PP&amp;E</t>
  </si>
  <si>
    <t>Organic Additions</t>
  </si>
  <si>
    <t>BVPS (diluted)</t>
  </si>
  <si>
    <t>Beginning ROU</t>
  </si>
  <si>
    <t>Ending ROU</t>
  </si>
  <si>
    <t>M&amp;A Additions</t>
  </si>
  <si>
    <t>Organic Change in non-cash NWC</t>
  </si>
  <si>
    <t>M&amp;A Change in non-cash NWC</t>
  </si>
  <si>
    <t>All Figures in EUR</t>
  </si>
  <si>
    <t>Term Loan</t>
  </si>
  <si>
    <t>Revolver</t>
  </si>
  <si>
    <t>CSU Prefs</t>
  </si>
  <si>
    <t>Joday Prefs</t>
  </si>
  <si>
    <t>Ijssel Prefs</t>
  </si>
  <si>
    <t>Joday Common</t>
  </si>
  <si>
    <t>Ijssel Common</t>
  </si>
  <si>
    <t>Other Common</t>
  </si>
  <si>
    <t>Total Prefs</t>
  </si>
  <si>
    <t>Total Common</t>
  </si>
  <si>
    <t>Interest on lease obligations</t>
  </si>
  <si>
    <t>Amortization of debt</t>
  </si>
  <si>
    <t>Total Interest Expense</t>
  </si>
  <si>
    <t>Price/Unit</t>
  </si>
  <si>
    <t>Dividend Yield</t>
  </si>
  <si>
    <t>Dividend (mln)</t>
  </si>
  <si>
    <t>Value of Prefs (mln)</t>
  </si>
  <si>
    <t>'20-30</t>
  </si>
  <si>
    <t>'10-20</t>
  </si>
  <si>
    <t>TOI</t>
  </si>
  <si>
    <t>Leverage</t>
  </si>
  <si>
    <t>Additions (M&amp;A)</t>
  </si>
  <si>
    <t>Additions (Organic)</t>
  </si>
  <si>
    <t>Average size/acquisition (US$ mln)</t>
  </si>
  <si>
    <t>Average size/acquisition (euros)</t>
  </si>
  <si>
    <t>TSS Revenue</t>
  </si>
  <si>
    <t>Topicus Revenue</t>
  </si>
  <si>
    <t>New Revenue</t>
  </si>
  <si>
    <t>TSS Org. Growth</t>
  </si>
  <si>
    <t>Topicus Org. Growth</t>
  </si>
  <si>
    <t>New Org. Growth</t>
  </si>
  <si>
    <t>Total Organic Capex as % of New Org. Revenue</t>
  </si>
  <si>
    <t>Organic Intangible Capex as % of New Org. Revenue</t>
  </si>
  <si>
    <t>Average CSU Organic Growth ('06-20)</t>
  </si>
  <si>
    <t>Forecast CSU Organic Growth ('21-30)</t>
  </si>
  <si>
    <t>CSU (ex. TSS)</t>
  </si>
  <si>
    <t>ROU as % of Revenue</t>
  </si>
  <si>
    <t>Netherlands (% of total)</t>
  </si>
  <si>
    <t>TSXV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</si>
</sst>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5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  <numFmt numFmtId="294" formatCode="0.000"/>
    <numFmt numFmtId="295" formatCode="0.00\x"/>
    <numFmt numFmtId="296" formatCode="_-[$€-2]\ * #,##0.00_-;\-[$€-2]\ * #,##0.00_-;_-[$€-2]\ * &quot;-&quot;??_-;_-@_-"/>
    <numFmt numFmtId="297" formatCode="[$€-1809]#,##0.0"/>
    <numFmt numFmtId="298" formatCode="[$€-83C]#,##0"/>
    <numFmt numFmtId="299" formatCode="[$€-1809]#,##0.00"/>
    <numFmt numFmtId="300" formatCode="[$€-1809]#,##0"/>
    <numFmt numFmtId="302" formatCode="[$€-83C]#,##0.00"/>
  </numFmts>
  <fonts count="27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41" applyNumberFormat="0" applyFill="0" applyAlignment="0" applyProtection="0"/>
    <xf numFmtId="0" fontId="34" fillId="0" borderId="42" applyNumberFormat="0" applyFill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2" applyNumberFormat="0" applyFill="0" applyAlignment="0" applyProtection="0"/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57" fillId="0" borderId="43" applyNumberFormat="0" applyFill="0" applyProtection="0">
      <alignment horizontal="center"/>
    </xf>
    <xf numFmtId="0" fontId="11" fillId="0" borderId="44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5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61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2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61" fillId="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3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3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6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9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5" fillId="41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7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5" fillId="50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5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5" fillId="53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5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41" fontId="11" fillId="0" borderId="0"/>
    <xf numFmtId="209" fontId="29" fillId="24" borderId="45">
      <alignment horizontal="center"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210" fontId="68" fillId="9" borderId="46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6" borderId="0"/>
    <xf numFmtId="0" fontId="69" fillId="0" borderId="47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41" fillId="8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3" fontId="72" fillId="57" borderId="0">
      <alignment horizontal="center" vertical="justify"/>
    </xf>
    <xf numFmtId="3" fontId="73" fillId="58" borderId="48">
      <alignment horizontal="center"/>
    </xf>
    <xf numFmtId="0" fontId="30" fillId="0" borderId="35" applyNumberFormat="0" applyFont="0" applyAlignment="0" applyProtection="0"/>
    <xf numFmtId="0" fontId="12" fillId="56" borderId="49">
      <alignment horizontal="center" vertical="center"/>
    </xf>
    <xf numFmtId="0" fontId="12" fillId="56" borderId="50">
      <alignment horizontal="center"/>
    </xf>
    <xf numFmtId="177" fontId="74" fillId="25" borderId="51">
      <alignment horizontal="center" vertical="center" wrapText="1"/>
    </xf>
    <xf numFmtId="0" fontId="75" fillId="0" borderId="0">
      <alignment vertical="center"/>
    </xf>
    <xf numFmtId="177" fontId="76" fillId="25" borderId="51">
      <alignment horizontal="left" vertical="center" wrapText="1"/>
    </xf>
    <xf numFmtId="0" fontId="77" fillId="25" borderId="0">
      <alignment horizontal="center"/>
    </xf>
    <xf numFmtId="177" fontId="78" fillId="25" borderId="51">
      <alignment horizontal="center" vertical="center" wrapTex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5" fontId="80" fillId="0" borderId="1" applyAlignment="0" applyProtection="0"/>
    <xf numFmtId="0" fontId="46" fillId="0" borderId="35" applyNumberFormat="0" applyFont="0" applyFill="0" applyAlignment="0" applyProtection="0"/>
    <xf numFmtId="0" fontId="46" fillId="0" borderId="52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3" applyNumberFormat="0" applyAlignment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45" fillId="59" borderId="28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5" fillId="9" borderId="54" applyNumberFormat="0" applyAlignment="0" applyProtection="0"/>
    <xf numFmtId="0" fontId="86" fillId="25" borderId="54" applyNumberFormat="0" applyAlignment="0" applyProtection="0"/>
    <xf numFmtId="0" fontId="39" fillId="0" borderId="0" applyNumberFormat="0" applyFill="0" applyBorder="0" applyAlignment="0"/>
    <xf numFmtId="37" fontId="87" fillId="60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89" fillId="61" borderId="31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10" fillId="49" borderId="55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1" fillId="62" borderId="0">
      <alignment horizontal="right"/>
    </xf>
    <xf numFmtId="41" fontId="92" fillId="9" borderId="0">
      <alignment horizontal="center"/>
    </xf>
    <xf numFmtId="0" fontId="93" fillId="63" borderId="0"/>
    <xf numFmtId="41" fontId="91" fillId="62" borderId="0">
      <alignment horizontal="right"/>
    </xf>
    <xf numFmtId="41" fontId="94" fillId="9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0" fontId="11" fillId="25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6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7">
      <alignment horizontal="center" vertical="center"/>
    </xf>
    <xf numFmtId="0" fontId="11" fillId="0" borderId="0" applyFont="0" applyFill="0" applyBorder="0" applyAlignment="0" applyProtection="0"/>
    <xf numFmtId="229" fontId="11" fillId="0" borderId="58" applyFont="0" applyFill="0" applyAlignment="0" applyProtection="0"/>
    <xf numFmtId="230" fontId="11" fillId="0" borderId="0" applyFont="0" applyFill="0" applyAlignment="0" applyProtection="0"/>
    <xf numFmtId="231" fontId="11" fillId="0" borderId="44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59">
      <alignment horizontal="center" vertical="center"/>
    </xf>
    <xf numFmtId="0" fontId="79" fillId="0" borderId="59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5" borderId="0">
      <alignment horizontal="right"/>
    </xf>
    <xf numFmtId="0" fontId="27" fillId="0" borderId="0"/>
    <xf numFmtId="234" fontId="11" fillId="0" borderId="60">
      <alignment vertical="center"/>
    </xf>
    <xf numFmtId="15" fontId="106" fillId="66" borderId="0" applyNumberFormat="0" applyFont="0" applyBorder="0" applyAlignment="0" applyProtection="0"/>
    <xf numFmtId="3" fontId="97" fillId="0" borderId="61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9" borderId="0"/>
    <xf numFmtId="176" fontId="103" fillId="9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8"/>
    <xf numFmtId="238" fontId="11" fillId="0" borderId="2"/>
    <xf numFmtId="238" fontId="11" fillId="0" borderId="35"/>
    <xf numFmtId="238" fontId="11" fillId="0" borderId="1"/>
    <xf numFmtId="0" fontId="11" fillId="0" borderId="62"/>
    <xf numFmtId="0" fontId="11" fillId="0" borderId="63" applyNumberFormat="0" applyFont="0" applyFill="0" applyAlignment="0" applyProtection="0"/>
    <xf numFmtId="208" fontId="109" fillId="65" borderId="0">
      <alignment horizontal="right"/>
    </xf>
    <xf numFmtId="175" fontId="110" fillId="0" borderId="0" applyFill="0" applyBorder="0" applyAlignment="0" applyProtection="0"/>
    <xf numFmtId="0" fontId="11" fillId="28" borderId="48" applyNumberFormat="0" applyFont="0" applyAlignment="0" applyProtection="0">
      <alignment horizontal="center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6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4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8" applyFont="0" applyFill="0" applyBorder="0" applyAlignment="0" applyProtection="0"/>
    <xf numFmtId="0" fontId="47" fillId="0" borderId="48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7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40" fillId="68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38" fontId="47" fillId="25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4">
      <alignment vertical="center"/>
    </xf>
    <xf numFmtId="210" fontId="124" fillId="57" borderId="65">
      <alignment horizontal="left" vertical="center" indent="1"/>
    </xf>
    <xf numFmtId="0" fontId="30" fillId="0" borderId="66" applyNumberFormat="0" applyAlignment="0" applyProtection="0">
      <alignment horizontal="left" vertical="center"/>
    </xf>
    <xf numFmtId="0" fontId="30" fillId="0" borderId="37">
      <alignment horizontal="left" vertical="center"/>
    </xf>
    <xf numFmtId="0" fontId="123" fillId="0" borderId="67" applyNumberFormat="0" applyFill="0">
      <alignment horizontal="center" vertical="top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5" fillId="9" borderId="68" applyNumberFormat="0">
      <alignment horizontal="left" vertical="center" indent="1"/>
    </xf>
    <xf numFmtId="0" fontId="126" fillId="11" borderId="0" applyNumberFormat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7" fillId="0" borderId="69" applyNumberFormat="0" applyFill="0" applyAlignment="0" applyProtection="0"/>
    <xf numFmtId="0" fontId="129" fillId="0" borderId="70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7" fillId="0" borderId="69" applyNumberFormat="0" applyFill="0" applyAlignment="0" applyProtection="0"/>
    <xf numFmtId="0" fontId="128" fillId="0" borderId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0" fillId="0" borderId="71" applyNumberFormat="0" applyFill="0" applyAlignment="0" applyProtection="0"/>
    <xf numFmtId="0" fontId="132" fillId="0" borderId="72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0" fillId="0" borderId="71" applyNumberFormat="0" applyFill="0" applyAlignment="0" applyProtection="0"/>
    <xf numFmtId="0" fontId="131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73" applyNumberFormat="0" applyFill="0" applyAlignment="0" applyProtection="0"/>
    <xf numFmtId="0" fontId="135" fillId="0" borderId="74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3" fillId="0" borderId="73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7" fillId="0" borderId="0" applyNumberFormat="0">
      <protection locked="0"/>
    </xf>
    <xf numFmtId="186" fontId="47" fillId="0" borderId="34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5">
      <alignment horizontal="center"/>
    </xf>
    <xf numFmtId="0" fontId="138" fillId="0" borderId="35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5" applyNumberFormat="0" applyFill="0" applyAlignment="0" applyProtection="0"/>
    <xf numFmtId="0" fontId="79" fillId="11" borderId="76">
      <alignment horizontal="left" vertical="center" wrapText="1"/>
    </xf>
    <xf numFmtId="0" fontId="36" fillId="0" borderId="77" applyNumberFormat="0" applyAlignment="0"/>
    <xf numFmtId="0" fontId="142" fillId="0" borderId="0"/>
    <xf numFmtId="9" fontId="143" fillId="0" borderId="47"/>
    <xf numFmtId="0" fontId="143" fillId="0" borderId="47"/>
    <xf numFmtId="10" fontId="143" fillId="0" borderId="47"/>
    <xf numFmtId="0" fontId="143" fillId="0" borderId="47"/>
    <xf numFmtId="4" fontId="143" fillId="0" borderId="47"/>
    <xf numFmtId="10" fontId="47" fillId="14" borderId="48" applyNumberFormat="0" applyBorder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43" fillId="22" borderId="28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144" fillId="22" borderId="54" applyNumberFormat="0" applyAlignment="0" applyProtection="0"/>
    <xf numFmtId="0" fontId="39" fillId="0" borderId="0" applyAlignment="0">
      <protection locked="0"/>
    </xf>
    <xf numFmtId="247" fontId="47" fillId="69" borderId="0"/>
    <xf numFmtId="14" fontId="145" fillId="0" borderId="0">
      <alignment horizontal="center"/>
      <protection locked="0"/>
    </xf>
    <xf numFmtId="8" fontId="47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11" fillId="11" borderId="0"/>
    <xf numFmtId="248" fontId="47" fillId="0" borderId="0"/>
    <xf numFmtId="249" fontId="47" fillId="0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/>
    <xf numFmtId="248" fontId="146" fillId="14" borderId="0" applyNumberFormat="0" applyBorder="0" applyAlignment="0">
      <protection locked="0"/>
    </xf>
    <xf numFmtId="250" fontId="49" fillId="14" borderId="78">
      <alignment horizontal="center"/>
      <protection locked="0"/>
    </xf>
    <xf numFmtId="37" fontId="49" fillId="14" borderId="78">
      <alignment horizontal="right"/>
      <protection locked="0"/>
    </xf>
    <xf numFmtId="9" fontId="147" fillId="14" borderId="78">
      <alignment horizontal="right"/>
      <protection locked="0"/>
    </xf>
    <xf numFmtId="37" fontId="68" fillId="0" borderId="78">
      <alignment horizontal="right"/>
    </xf>
    <xf numFmtId="166" fontId="47" fillId="0" borderId="78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2" fillId="9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4" fillId="0" borderId="79" applyNumberFormat="0" applyFill="0" applyAlignment="0" applyProtection="0"/>
    <xf numFmtId="0" fontId="155" fillId="0" borderId="79" applyNumberFormat="0" applyFill="0" applyAlignment="0" applyProtection="0"/>
    <xf numFmtId="247" fontId="47" fillId="62" borderId="0"/>
    <xf numFmtId="0" fontId="100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80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4" borderId="0">
      <alignment horizontal="centerContinuous" vertical="center"/>
    </xf>
    <xf numFmtId="259" fontId="47" fillId="25" borderId="0" applyFont="0" applyBorder="0" applyAlignment="0" applyProtection="0">
      <alignment horizontal="right"/>
      <protection hidden="1"/>
    </xf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42" fillId="70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2" fillId="56" borderId="49">
      <alignment horizontal="center" wrapText="1"/>
    </xf>
    <xf numFmtId="0" fontId="39" fillId="0" borderId="0"/>
    <xf numFmtId="0" fontId="160" fillId="45" borderId="0"/>
    <xf numFmtId="0" fontId="12" fillId="71" borderId="0"/>
    <xf numFmtId="0" fontId="12" fillId="71" borderId="0"/>
    <xf numFmtId="0" fontId="161" fillId="0" borderId="0"/>
    <xf numFmtId="37" fontId="162" fillId="0" borderId="0"/>
    <xf numFmtId="260" fontId="11" fillId="0" borderId="0"/>
    <xf numFmtId="0" fontId="163" fillId="25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8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4" fontId="68" fillId="9" borderId="42">
      <alignment horizontal="left" vertical="center" indent="2"/>
    </xf>
    <xf numFmtId="0" fontId="11" fillId="0" borderId="0"/>
    <xf numFmtId="4" fontId="68" fillId="9" borderId="42">
      <alignment horizontal="left" vertical="center" indent="2"/>
    </xf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32" fillId="0" borderId="0"/>
    <xf numFmtId="0" fontId="32" fillId="0" borderId="0"/>
    <xf numFmtId="4" fontId="68" fillId="9" borderId="42">
      <alignment horizontal="left" vertical="center" indent="2"/>
    </xf>
    <xf numFmtId="0" fontId="32" fillId="0" borderId="0"/>
    <xf numFmtId="0" fontId="32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32" fillId="0" borderId="0"/>
    <xf numFmtId="0" fontId="32" fillId="0" borderId="0"/>
    <xf numFmtId="4" fontId="68" fillId="9" borderId="42">
      <alignment horizontal="left" vertical="center" indent="2"/>
    </xf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9" borderId="42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5" borderId="37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8">
      <protection locked="0"/>
    </xf>
    <xf numFmtId="0" fontId="11" fillId="0" borderId="1">
      <protection locked="0"/>
    </xf>
    <xf numFmtId="0" fontId="11" fillId="0" borderId="36">
      <protection locked="0"/>
    </xf>
    <xf numFmtId="0" fontId="11" fillId="0" borderId="34"/>
    <xf numFmtId="37" fontId="168" fillId="0" borderId="0" applyNumberFormat="0" applyFont="0" applyFill="0" applyBorder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61" fillId="14" borderId="32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32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1" fillId="14" borderId="81" applyNumberFormat="0" applyFont="0" applyAlignment="0" applyProtection="0"/>
    <xf numFmtId="0" fontId="169" fillId="0" borderId="82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3">
      <alignment horizontal="center" vertical="top" wrapText="1"/>
      <protection locked="0"/>
    </xf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44" fillId="59" borderId="29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9" borderId="84" applyNumberFormat="0" applyAlignment="0" applyProtection="0"/>
    <xf numFmtId="0" fontId="173" fillId="25" borderId="84" applyNumberFormat="0" applyAlignment="0" applyProtection="0"/>
    <xf numFmtId="40" fontId="174" fillId="9" borderId="0">
      <alignment horizontal="right"/>
    </xf>
    <xf numFmtId="0" fontId="175" fillId="72" borderId="0">
      <alignment horizontal="center"/>
    </xf>
    <xf numFmtId="0" fontId="176" fillId="9" borderId="39"/>
    <xf numFmtId="0" fontId="177" fillId="9" borderId="0" applyBorder="0">
      <alignment horizontal="centerContinuous"/>
    </xf>
    <xf numFmtId="0" fontId="178" fillId="73" borderId="0" applyBorder="0">
      <alignment horizontal="centerContinuous"/>
    </xf>
    <xf numFmtId="3" fontId="29" fillId="19" borderId="48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1" borderId="59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9" fontId="189" fillId="0" borderId="61"/>
    <xf numFmtId="9" fontId="189" fillId="0" borderId="61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5">
      <alignment horizontal="center"/>
    </xf>
    <xf numFmtId="3" fontId="60" fillId="0" borderId="0" applyFont="0" applyFill="0" applyBorder="0" applyAlignment="0" applyProtection="0"/>
    <xf numFmtId="0" fontId="60" fillId="74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40" applyNumberFormat="0" applyFill="0" applyBorder="0" applyAlignment="0" applyProtection="0">
      <alignment horizontal="center"/>
    </xf>
    <xf numFmtId="3" fontId="191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1" fillId="25" borderId="0"/>
    <xf numFmtId="0" fontId="192" fillId="75" borderId="0" applyNumberFormat="0" applyFont="0" applyBorder="0" applyAlignment="0">
      <alignment horizontal="center"/>
    </xf>
    <xf numFmtId="41" fontId="152" fillId="11" borderId="0">
      <alignment horizontal="center"/>
    </xf>
    <xf numFmtId="49" fontId="193" fillId="9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37" fontId="29" fillId="49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2" borderId="0">
      <alignment horizontal="center"/>
    </xf>
    <xf numFmtId="41" fontId="91" fillId="62" borderId="0">
      <alignment horizontal="centerContinuous"/>
    </xf>
    <xf numFmtId="41" fontId="197" fillId="9" borderId="0">
      <alignment horizontal="left"/>
    </xf>
    <xf numFmtId="49" fontId="197" fillId="9" borderId="0">
      <alignment horizontal="center"/>
    </xf>
    <xf numFmtId="41" fontId="12" fillId="62" borderId="0">
      <alignment horizontal="left"/>
    </xf>
    <xf numFmtId="49" fontId="197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2" fillId="9" borderId="0">
      <alignment horizontal="left"/>
    </xf>
    <xf numFmtId="5" fontId="11" fillId="0" borderId="0"/>
    <xf numFmtId="41" fontId="91" fillId="62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5" borderId="53" applyNumberFormat="0" applyAlignment="0">
      <protection locked="0"/>
    </xf>
    <xf numFmtId="0" fontId="199" fillId="0" borderId="85">
      <alignment vertical="center"/>
    </xf>
    <xf numFmtId="41" fontId="197" fillId="22" borderId="0">
      <alignment horizontal="center"/>
    </xf>
    <xf numFmtId="41" fontId="49" fillId="22" borderId="0">
      <alignment horizontal="center"/>
    </xf>
    <xf numFmtId="0" fontId="200" fillId="76" borderId="0"/>
    <xf numFmtId="0" fontId="201" fillId="58" borderId="0" applyNumberFormat="0" applyBorder="0" applyAlignment="0" applyProtection="0"/>
    <xf numFmtId="0" fontId="39" fillId="71" borderId="0" applyNumberFormat="0" applyFont="0" applyBorder="0" applyAlignment="0" applyProtection="0"/>
    <xf numFmtId="0" fontId="192" fillId="1" borderId="37" applyNumberFormat="0" applyFont="0" applyAlignment="0">
      <alignment horizontal="center"/>
    </xf>
    <xf numFmtId="1" fontId="11" fillId="0" borderId="0"/>
    <xf numFmtId="0" fontId="202" fillId="0" borderId="86">
      <alignment horizontal="center" vertical="center"/>
    </xf>
    <xf numFmtId="208" fontId="35" fillId="65" borderId="0">
      <alignment horizontal="right"/>
    </xf>
    <xf numFmtId="175" fontId="81" fillId="0" borderId="0" applyFill="0" applyBorder="0" applyAlignment="0" applyProtection="0"/>
    <xf numFmtId="0" fontId="100" fillId="64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7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7" applyBorder="0"/>
    <xf numFmtId="37" fontId="47" fillId="0" borderId="7" applyBorder="0"/>
    <xf numFmtId="37" fontId="103" fillId="0" borderId="7" applyBorder="0"/>
    <xf numFmtId="37" fontId="11" fillId="0" borderId="7" applyBorder="0"/>
    <xf numFmtId="37" fontId="88" fillId="0" borderId="7" applyBorder="0"/>
    <xf numFmtId="37" fontId="205" fillId="72" borderId="88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4" applyBorder="0" applyProtection="0">
      <alignment horizontal="right" vertical="center"/>
    </xf>
    <xf numFmtId="0" fontId="211" fillId="77" borderId="0" applyBorder="0" applyProtection="0">
      <alignment horizontal="centerContinuous" vertical="center"/>
    </xf>
    <xf numFmtId="0" fontId="211" fillId="57" borderId="34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8" applyFont="0" applyFill="0" applyBorder="0" applyAlignment="0" applyProtection="0">
      <protection locked="0" hidden="1"/>
    </xf>
    <xf numFmtId="0" fontId="79" fillId="0" borderId="76">
      <alignment horizontal="left" vertical="top" wrapText="1"/>
    </xf>
    <xf numFmtId="0" fontId="213" fillId="49" borderId="0">
      <alignment horizontal="left" vertical="center" indent="1"/>
    </xf>
    <xf numFmtId="0" fontId="214" fillId="0" borderId="0"/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5" borderId="0"/>
    <xf numFmtId="0" fontId="47" fillId="65" borderId="0">
      <alignment horizontal="left"/>
    </xf>
    <xf numFmtId="0" fontId="47" fillId="65" borderId="0">
      <alignment horizontal="left" indent="1"/>
    </xf>
    <xf numFmtId="0" fontId="47" fillId="65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22" fillId="0" borderId="0">
      <alignment vertical="top"/>
    </xf>
    <xf numFmtId="0" fontId="79" fillId="22" borderId="76">
      <alignment horizontal="center" wrapText="1"/>
    </xf>
    <xf numFmtId="0" fontId="79" fillId="22" borderId="76">
      <alignment horizontal="left" vertical="top" wrapText="1"/>
    </xf>
    <xf numFmtId="0" fontId="79" fillId="14" borderId="86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79" fillId="14" borderId="76">
      <alignment horizontal="center" vertical="center" wrapText="1"/>
    </xf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224" fillId="0" borderId="33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0" fontId="33" fillId="0" borderId="89" applyNumberFormat="0" applyFill="0" applyAlignment="0" applyProtection="0"/>
    <xf numFmtId="0" fontId="33" fillId="0" borderId="91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3" fillId="0" borderId="89" applyNumberFormat="0" applyFill="0" applyAlignment="0" applyProtection="0"/>
    <xf numFmtId="0" fontId="31" fillId="0" borderId="90" applyNumberFormat="0" applyFont="0" applyFill="0" applyAlignment="0" applyProtection="0"/>
    <xf numFmtId="15" fontId="225" fillId="22" borderId="92">
      <alignment horizontal="center" vertical="center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79" fillId="11" borderId="76">
      <alignment horizontal="center" vertical="center" wrapText="1"/>
    </xf>
    <xf numFmtId="0" fontId="226" fillId="0" borderId="0">
      <alignment horizontal="centerContinuous"/>
    </xf>
    <xf numFmtId="0" fontId="11" fillId="0" borderId="34"/>
    <xf numFmtId="37" fontId="47" fillId="11" borderId="0" applyNumberFormat="0" applyBorder="0" applyAlignment="0" applyProtection="0"/>
    <xf numFmtId="37" fontId="47" fillId="0" borderId="0"/>
    <xf numFmtId="37" fontId="227" fillId="11" borderId="0" applyNumberFormat="0" applyBorder="0" applyAlignment="0" applyProtection="0"/>
    <xf numFmtId="3" fontId="49" fillId="0" borderId="75" applyProtection="0"/>
    <xf numFmtId="41" fontId="228" fillId="9" borderId="0">
      <alignment horizontal="center"/>
    </xf>
    <xf numFmtId="0" fontId="83" fillId="0" borderId="93"/>
    <xf numFmtId="278" fontId="47" fillId="0" borderId="0">
      <alignment horizontal="center"/>
    </xf>
    <xf numFmtId="250" fontId="47" fillId="0" borderId="78">
      <alignment horizontal="center"/>
    </xf>
    <xf numFmtId="37" fontId="47" fillId="0" borderId="78">
      <alignment horizontal="right"/>
    </xf>
    <xf numFmtId="9" fontId="68" fillId="0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37" fontId="68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166" fontId="47" fillId="25" borderId="78">
      <alignment horizontal="right"/>
    </xf>
    <xf numFmtId="41" fontId="229" fillId="0" borderId="0" applyNumberFormat="0" applyAlignment="0">
      <alignment horizontal="right"/>
    </xf>
    <xf numFmtId="37" fontId="103" fillId="25" borderId="78">
      <alignment horizontal="right"/>
    </xf>
    <xf numFmtId="37" fontId="230" fillId="25" borderId="78">
      <alignment horizontal="right"/>
    </xf>
    <xf numFmtId="37" fontId="47" fillId="25" borderId="78">
      <alignment horizontal="right"/>
    </xf>
    <xf numFmtId="9" fontId="68" fillId="25" borderId="78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8" borderId="48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1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1" borderId="0" applyNumberFormat="0" applyBorder="0" applyAlignment="0" applyProtection="0">
      <alignment vertical="center"/>
    </xf>
    <xf numFmtId="0" fontId="237" fillId="14" borderId="81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91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6" borderId="0" applyNumberFormat="0" applyBorder="0" applyAlignment="0" applyProtection="0">
      <alignment vertical="center"/>
    </xf>
    <xf numFmtId="0" fontId="240" fillId="0" borderId="0"/>
    <xf numFmtId="0" fontId="241" fillId="10" borderId="0" applyNumberFormat="0" applyBorder="0" applyAlignment="0" applyProtection="0">
      <alignment vertical="center"/>
    </xf>
    <xf numFmtId="0" fontId="242" fillId="10" borderId="0" applyNumberFormat="0" applyBorder="0" applyAlignment="0" applyProtection="0">
      <alignment vertical="center"/>
    </xf>
    <xf numFmtId="0" fontId="243" fillId="16" borderId="0" applyNumberFormat="0" applyBorder="0" applyAlignment="0" applyProtection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70" applyNumberFormat="0" applyFill="0" applyAlignment="0" applyProtection="0">
      <alignment vertical="center"/>
    </xf>
    <xf numFmtId="0" fontId="246" fillId="0" borderId="72" applyNumberFormat="0" applyFill="0" applyAlignment="0" applyProtection="0">
      <alignment vertical="center"/>
    </xf>
    <xf numFmtId="0" fontId="247" fillId="0" borderId="74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9" borderId="55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70" applyNumberFormat="0" applyFill="0" applyAlignment="0" applyProtection="0">
      <alignment vertical="center"/>
    </xf>
    <xf numFmtId="0" fontId="251" fillId="0" borderId="72" applyNumberFormat="0" applyFill="0" applyAlignment="0" applyProtection="0">
      <alignment vertical="center"/>
    </xf>
    <xf numFmtId="0" fontId="252" fillId="0" borderId="74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9" borderId="55" applyNumberFormat="0" applyAlignment="0" applyProtection="0">
      <alignment vertical="center"/>
    </xf>
    <xf numFmtId="0" fontId="254" fillId="0" borderId="91" applyNumberFormat="0" applyFill="0" applyAlignment="0" applyProtection="0">
      <alignment vertical="center"/>
    </xf>
    <xf numFmtId="0" fontId="11" fillId="14" borderId="81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5" borderId="54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5" borderId="54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61" fillId="22" borderId="54" applyNumberFormat="0" applyAlignment="0" applyProtection="0">
      <alignment vertical="center"/>
    </xf>
    <xf numFmtId="0" fontId="262" fillId="25" borderId="84" applyNumberFormat="0" applyAlignment="0" applyProtection="0">
      <alignment vertical="center"/>
    </xf>
    <xf numFmtId="0" fontId="263" fillId="22" borderId="54" applyNumberFormat="0" applyAlignment="0" applyProtection="0">
      <alignment vertical="center"/>
    </xf>
    <xf numFmtId="0" fontId="264" fillId="25" borderId="84" applyNumberFormat="0" applyAlignment="0" applyProtection="0">
      <alignment vertical="center"/>
    </xf>
    <xf numFmtId="0" fontId="265" fillId="11" borderId="0" applyNumberFormat="0" applyBorder="0" applyAlignment="0" applyProtection="0">
      <alignment vertical="center"/>
    </xf>
    <xf numFmtId="0" fontId="266" fillId="0" borderId="79" applyNumberFormat="0" applyFill="0" applyAlignment="0" applyProtection="0">
      <alignment vertical="center"/>
    </xf>
    <xf numFmtId="0" fontId="267" fillId="0" borderId="79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21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5" fillId="33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41" fillId="8" borderId="0" applyNumberFormat="0" applyBorder="0" applyAlignment="0" applyProtection="0"/>
    <xf numFmtId="0" fontId="45" fillId="59" borderId="28" applyNumberFormat="0" applyAlignment="0" applyProtection="0"/>
    <xf numFmtId="0" fontId="89" fillId="61" borderId="31" applyNumberFormat="0" applyAlignment="0" applyProtection="0"/>
    <xf numFmtId="0" fontId="268" fillId="0" borderId="0" applyNumberFormat="0" applyFill="0" applyBorder="0" applyAlignment="0" applyProtection="0"/>
    <xf numFmtId="0" fontId="40" fillId="68" borderId="0" applyNumberFormat="0" applyBorder="0" applyAlignment="0" applyProtection="0"/>
    <xf numFmtId="0" fontId="269" fillId="0" borderId="25" applyNumberFormat="0" applyFill="0" applyAlignment="0" applyProtection="0"/>
    <xf numFmtId="0" fontId="270" fillId="0" borderId="26" applyNumberFormat="0" applyFill="0" applyAlignment="0" applyProtection="0"/>
    <xf numFmtId="0" fontId="271" fillId="0" borderId="27" applyNumberFormat="0" applyFill="0" applyAlignment="0" applyProtection="0"/>
    <xf numFmtId="0" fontId="271" fillId="0" borderId="0" applyNumberFormat="0" applyFill="0" applyBorder="0" applyAlignment="0" applyProtection="0"/>
    <xf numFmtId="0" fontId="43" fillId="22" borderId="28" applyNumberFormat="0" applyAlignment="0" applyProtection="0"/>
    <xf numFmtId="0" fontId="272" fillId="0" borderId="30" applyNumberFormat="0" applyFill="0" applyAlignment="0" applyProtection="0"/>
    <xf numFmtId="0" fontId="42" fillId="70" borderId="0" applyNumberFormat="0" applyBorder="0" applyAlignment="0" applyProtection="0"/>
    <xf numFmtId="0" fontId="61" fillId="14" borderId="32" applyNumberFormat="0" applyFont="0" applyAlignment="0" applyProtection="0"/>
    <xf numFmtId="0" fontId="44" fillId="59" borderId="29" applyNumberFormat="0" applyAlignment="0" applyProtection="0"/>
    <xf numFmtId="0" fontId="220" fillId="0" borderId="0" applyNumberFormat="0" applyFill="0" applyBorder="0" applyAlignment="0" applyProtection="0"/>
    <xf numFmtId="0" fontId="224" fillId="0" borderId="33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5" borderId="81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66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0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6" fillId="0" borderId="0" xfId="0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2" fontId="0" fillId="0" borderId="0" xfId="0" applyNumberFormat="1" applyAlignment="1">
      <alignment horizontal="right"/>
    </xf>
    <xf numFmtId="3" fontId="9" fillId="0" borderId="0" xfId="0" applyNumberFormat="1" applyFont="1"/>
    <xf numFmtId="165" fontId="0" fillId="0" borderId="0" xfId="0" applyNumberFormat="1"/>
    <xf numFmtId="3" fontId="9" fillId="0" borderId="1" xfId="0" applyNumberFormat="1" applyFont="1" applyBorder="1"/>
    <xf numFmtId="10" fontId="0" fillId="0" borderId="0" xfId="0" applyNumberFormat="1" applyAlignment="1">
      <alignment horizontal="right"/>
    </xf>
    <xf numFmtId="174" fontId="4" fillId="0" borderId="0" xfId="0" applyNumberFormat="1" applyFont="1"/>
    <xf numFmtId="9" fontId="19" fillId="0" borderId="0" xfId="0" applyNumberFormat="1" applyFont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4" fontId="3" fillId="5" borderId="0" xfId="0" applyNumberFormat="1" applyFont="1" applyFill="1"/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6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10" fontId="0" fillId="0" borderId="14" xfId="0" applyNumberFormat="1" applyBorder="1"/>
    <xf numFmtId="4" fontId="0" fillId="2" borderId="10" xfId="0" applyNumberFormat="1" applyFill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0" borderId="14" xfId="0" applyNumberFormat="1" applyBorder="1"/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17" xfId="0" applyNumberFormat="1" applyFill="1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3" fontId="0" fillId="0" borderId="21" xfId="0" applyNumberFormat="1" applyBorder="1"/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3" fontId="0" fillId="2" borderId="23" xfId="0" applyNumberFormat="1" applyFill="1" applyBorder="1"/>
    <xf numFmtId="3" fontId="0" fillId="2" borderId="24" xfId="0" applyNumberFormat="1" applyFill="1" applyBorder="1"/>
    <xf numFmtId="0" fontId="2" fillId="7" borderId="3" xfId="0" applyFont="1" applyFill="1" applyBorder="1"/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3" fontId="18" fillId="0" borderId="0" xfId="0" applyNumberFormat="1" applyFont="1" applyFill="1" applyBorder="1"/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4" fontId="5" fillId="0" borderId="0" xfId="0" applyNumberFormat="1" applyFont="1" applyBorder="1"/>
    <xf numFmtId="3" fontId="0" fillId="2" borderId="22" xfId="0" applyNumberFormat="1" applyFill="1" applyBorder="1"/>
    <xf numFmtId="10" fontId="0" fillId="0" borderId="0" xfId="0" applyNumberFormat="1" applyFont="1"/>
    <xf numFmtId="9" fontId="17" fillId="0" borderId="0" xfId="0" applyNumberFormat="1" applyFont="1"/>
    <xf numFmtId="4" fontId="18" fillId="0" borderId="0" xfId="0" applyNumberFormat="1" applyFont="1" applyFill="1" applyBorder="1"/>
    <xf numFmtId="167" fontId="0" fillId="0" borderId="0" xfId="0" applyNumberFormat="1"/>
    <xf numFmtId="3" fontId="0" fillId="6" borderId="0" xfId="0" applyNumberFormat="1" applyFill="1"/>
    <xf numFmtId="2" fontId="0" fillId="6" borderId="0" xfId="0" applyNumberFormat="1" applyFill="1"/>
    <xf numFmtId="10" fontId="0" fillId="0" borderId="1" xfId="0" applyNumberFormat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166" fontId="5" fillId="0" borderId="0" xfId="0" applyNumberFormat="1" applyFont="1" applyFill="1"/>
    <xf numFmtId="166" fontId="0" fillId="0" borderId="0" xfId="0" applyNumberFormat="1" applyFill="1" applyAlignment="1">
      <alignment horizontal="center"/>
    </xf>
    <xf numFmtId="2" fontId="5" fillId="0" borderId="0" xfId="0" applyNumberFormat="1" applyFont="1" applyFill="1"/>
    <xf numFmtId="2" fontId="4" fillId="0" borderId="0" xfId="0" applyNumberFormat="1" applyFont="1" applyFill="1"/>
    <xf numFmtId="171" fontId="0" fillId="0" borderId="0" xfId="0" applyNumberFormat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274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9" fontId="6" fillId="0" borderId="1" xfId="0" applyNumberFormat="1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3" fontId="18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75" fontId="4" fillId="0" borderId="0" xfId="0" applyNumberFormat="1" applyFont="1" applyAlignment="1">
      <alignment horizontal="right"/>
    </xf>
    <xf numFmtId="293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4" fillId="0" borderId="0" xfId="0" applyFont="1" applyAlignment="1">
      <alignment horizontal="left" indent="1"/>
    </xf>
    <xf numFmtId="172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7" fillId="0" borderId="1" xfId="0" applyNumberFormat="1" applyFont="1" applyBorder="1"/>
    <xf numFmtId="9" fontId="2" fillId="0" borderId="1" xfId="0" applyNumberFormat="1" applyFont="1" applyBorder="1"/>
    <xf numFmtId="166" fontId="2" fillId="0" borderId="1" xfId="0" applyNumberFormat="1" applyFont="1" applyBorder="1"/>
    <xf numFmtId="4" fontId="2" fillId="0" borderId="1" xfId="0" applyNumberFormat="1" applyFont="1" applyBorder="1"/>
    <xf numFmtId="294" fontId="0" fillId="0" borderId="0" xfId="0" applyNumberFormat="1" applyAlignment="1">
      <alignment horizontal="right"/>
    </xf>
    <xf numFmtId="294" fontId="17" fillId="0" borderId="0" xfId="0" applyNumberFormat="1" applyFont="1" applyAlignment="1">
      <alignment horizontal="right"/>
    </xf>
    <xf numFmtId="294" fontId="4" fillId="0" borderId="0" xfId="0" applyNumberFormat="1" applyFont="1" applyAlignment="1">
      <alignment horizontal="right"/>
    </xf>
    <xf numFmtId="294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72" fontId="0" fillId="0" borderId="0" xfId="0" applyNumberFormat="1" applyAlignment="1">
      <alignment horizontal="right"/>
    </xf>
    <xf numFmtId="1" fontId="2" fillId="0" borderId="1" xfId="0" applyNumberFormat="1" applyFont="1" applyBorder="1"/>
    <xf numFmtId="0" fontId="20" fillId="0" borderId="0" xfId="0" applyFont="1"/>
    <xf numFmtId="0" fontId="17" fillId="0" borderId="0" xfId="0" applyFont="1" applyAlignment="1">
      <alignment horizontal="left"/>
    </xf>
    <xf numFmtId="10" fontId="4" fillId="0" borderId="0" xfId="0" applyNumberFormat="1" applyFont="1" applyAlignment="1">
      <alignment horizontal="right"/>
    </xf>
    <xf numFmtId="295" fontId="4" fillId="0" borderId="0" xfId="0" applyNumberFormat="1" applyFont="1"/>
    <xf numFmtId="166" fontId="4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5" fillId="0" borderId="0" xfId="0" applyNumberFormat="1" applyFont="1"/>
    <xf numFmtId="0" fontId="4" fillId="78" borderId="2" xfId="0" applyFont="1" applyFill="1" applyBorder="1"/>
    <xf numFmtId="166" fontId="6" fillId="0" borderId="1" xfId="0" applyNumberFormat="1" applyFont="1" applyBorder="1" applyAlignment="1">
      <alignment horizontal="right"/>
    </xf>
    <xf numFmtId="4" fontId="18" fillId="0" borderId="0" xfId="0" applyNumberFormat="1" applyFont="1"/>
    <xf numFmtId="0" fontId="0" fillId="0" borderId="0" xfId="0" applyFont="1" applyAlignment="1">
      <alignment horizontal="left"/>
    </xf>
    <xf numFmtId="172" fontId="18" fillId="0" borderId="0" xfId="0" applyNumberFormat="1" applyFont="1"/>
    <xf numFmtId="165" fontId="0" fillId="0" borderId="0" xfId="0" applyNumberFormat="1" applyFill="1" applyAlignment="1">
      <alignment horizontal="right"/>
    </xf>
    <xf numFmtId="3" fontId="275" fillId="0" borderId="0" xfId="0" applyNumberFormat="1" applyFont="1" applyAlignment="1">
      <alignment horizontal="right"/>
    </xf>
    <xf numFmtId="166" fontId="18" fillId="0" borderId="0" xfId="0" applyNumberFormat="1" applyFont="1"/>
    <xf numFmtId="0" fontId="276" fillId="0" borderId="0" xfId="0" applyFont="1" applyAlignment="1">
      <alignment horizontal="left"/>
    </xf>
    <xf numFmtId="0" fontId="1" fillId="0" borderId="0" xfId="0" applyFont="1"/>
    <xf numFmtId="296" fontId="14" fillId="0" borderId="0" xfId="0" applyNumberFormat="1" applyFont="1" applyAlignment="1">
      <alignment horizontal="center"/>
    </xf>
    <xf numFmtId="167" fontId="14" fillId="0" borderId="0" xfId="0" applyNumberFormat="1" applyFont="1"/>
    <xf numFmtId="3" fontId="5" fillId="0" borderId="0" xfId="0" applyNumberFormat="1" applyFont="1" applyFill="1"/>
    <xf numFmtId="297" fontId="4" fillId="2" borderId="10" xfId="0" applyNumberFormat="1" applyFont="1" applyFill="1" applyBorder="1"/>
    <xf numFmtId="166" fontId="2" fillId="0" borderId="1" xfId="0" applyNumberFormat="1" applyFont="1" applyFill="1" applyBorder="1" applyAlignment="1">
      <alignment horizontal="right"/>
    </xf>
    <xf numFmtId="298" fontId="2" fillId="7" borderId="4" xfId="0" applyNumberFormat="1" applyFont="1" applyFill="1" applyBorder="1"/>
    <xf numFmtId="298" fontId="0" fillId="0" borderId="1" xfId="0" applyNumberFormat="1" applyBorder="1"/>
    <xf numFmtId="298" fontId="0" fillId="0" borderId="0" xfId="0" applyNumberFormat="1" applyAlignment="1">
      <alignment horizontal="center"/>
    </xf>
    <xf numFmtId="298" fontId="2" fillId="7" borderId="2" xfId="0" applyNumberFormat="1" applyFont="1" applyFill="1" applyBorder="1" applyAlignment="1">
      <alignment horizontal="center"/>
    </xf>
    <xf numFmtId="3" fontId="17" fillId="0" borderId="0" xfId="0" applyNumberFormat="1" applyFont="1"/>
    <xf numFmtId="3" fontId="7" fillId="0" borderId="0" xfId="0" applyNumberFormat="1" applyFont="1"/>
    <xf numFmtId="0" fontId="2" fillId="0" borderId="0" xfId="0" applyFont="1" applyFill="1" applyAlignment="1">
      <alignment horizontal="left" indent="1"/>
    </xf>
    <xf numFmtId="294" fontId="4" fillId="0" borderId="0" xfId="0" applyNumberFormat="1" applyFont="1" applyFill="1" applyAlignment="1">
      <alignment horizontal="right"/>
    </xf>
    <xf numFmtId="294" fontId="18" fillId="0" borderId="0" xfId="0" applyNumberFormat="1" applyFont="1" applyAlignment="1">
      <alignment horizontal="right"/>
    </xf>
    <xf numFmtId="0" fontId="2" fillId="0" borderId="1" xfId="0" applyFont="1" applyFill="1" applyBorder="1" applyAlignment="1">
      <alignment horizontal="left" indent="1"/>
    </xf>
    <xf numFmtId="299" fontId="4" fillId="0" borderId="0" xfId="0" applyNumberFormat="1" applyFont="1"/>
    <xf numFmtId="300" fontId="5" fillId="0" borderId="0" xfId="0" applyNumberFormat="1" applyFont="1"/>
    <xf numFmtId="10" fontId="0" fillId="0" borderId="0" xfId="0" applyNumberFormat="1" applyFill="1" applyAlignment="1">
      <alignment horizontal="right"/>
    </xf>
    <xf numFmtId="165" fontId="18" fillId="0" borderId="0" xfId="0" applyNumberFormat="1" applyFont="1"/>
    <xf numFmtId="2" fontId="18" fillId="0" borderId="0" xfId="0" applyNumberFormat="1" applyFont="1"/>
    <xf numFmtId="174" fontId="0" fillId="0" borderId="0" xfId="0" applyNumberFormat="1" applyAlignment="1">
      <alignment horizontal="right"/>
    </xf>
    <xf numFmtId="9" fontId="5" fillId="0" borderId="0" xfId="0" applyNumberFormat="1" applyFont="1"/>
    <xf numFmtId="3" fontId="6" fillId="0" borderId="1" xfId="0" applyNumberFormat="1" applyFont="1" applyBorder="1"/>
    <xf numFmtId="4" fontId="4" fillId="0" borderId="0" xfId="0" applyNumberFormat="1" applyFont="1" applyAlignment="1">
      <alignment horizontal="right"/>
    </xf>
    <xf numFmtId="4" fontId="0" fillId="6" borderId="0" xfId="0" applyNumberFormat="1" applyFill="1"/>
    <xf numFmtId="9" fontId="9" fillId="0" borderId="1" xfId="0" applyNumberFormat="1" applyFont="1" applyBorder="1" applyAlignment="1">
      <alignment horizontal="right"/>
    </xf>
    <xf numFmtId="1" fontId="4" fillId="0" borderId="0" xfId="0" applyNumberFormat="1" applyFont="1" applyFill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166" fontId="6" fillId="0" borderId="0" xfId="0" applyNumberFormat="1" applyFont="1"/>
    <xf numFmtId="3" fontId="0" fillId="0" borderId="0" xfId="0" applyNumberFormat="1" applyFill="1"/>
    <xf numFmtId="3" fontId="18" fillId="0" borderId="0" xfId="0" applyNumberFormat="1" applyFont="1" applyFill="1"/>
    <xf numFmtId="166" fontId="7" fillId="0" borderId="0" xfId="0" applyNumberFormat="1" applyFont="1"/>
    <xf numFmtId="2" fontId="5" fillId="0" borderId="0" xfId="0" applyNumberFormat="1" applyFont="1"/>
    <xf numFmtId="165" fontId="6" fillId="0" borderId="0" xfId="0" applyNumberFormat="1" applyFont="1" applyAlignment="1">
      <alignment horizontal="right"/>
    </xf>
    <xf numFmtId="298" fontId="4" fillId="0" borderId="0" xfId="0" applyNumberFormat="1" applyFont="1" applyFill="1" applyAlignment="1">
      <alignment horizontal="right"/>
    </xf>
    <xf numFmtId="298" fontId="5" fillId="0" borderId="0" xfId="0" applyNumberFormat="1" applyFont="1" applyFill="1" applyAlignment="1">
      <alignment horizontal="right"/>
    </xf>
    <xf numFmtId="302" fontId="0" fillId="0" borderId="0" xfId="0" applyNumberFormat="1"/>
    <xf numFmtId="170" fontId="4" fillId="0" borderId="0" xfId="0" applyNumberFormat="1" applyFont="1" applyAlignment="1">
      <alignment horizontal="left"/>
    </xf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World-Technology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17.453759387533303</c:v>
                </c:pt>
                <c:pt idx="1">
                  <c:v>17.205916063909996</c:v>
                </c:pt>
                <c:pt idx="2">
                  <c:v>17.767847570322242</c:v>
                </c:pt>
                <c:pt idx="3">
                  <c:v>21.420825743769456</c:v>
                </c:pt>
                <c:pt idx="4">
                  <c:v>15.064414579761264</c:v>
                </c:pt>
                <c:pt idx="5">
                  <c:v>12.283334541279425</c:v>
                </c:pt>
                <c:pt idx="6">
                  <c:v>11.507237778422699</c:v>
                </c:pt>
                <c:pt idx="7">
                  <c:v>12.371121712117059</c:v>
                </c:pt>
                <c:pt idx="8">
                  <c:v>14.506058981906175</c:v>
                </c:pt>
                <c:pt idx="9">
                  <c:v>13.203915896800043</c:v>
                </c:pt>
                <c:pt idx="10">
                  <c:v>13.249938119441936</c:v>
                </c:pt>
                <c:pt idx="11">
                  <c:v>11.170127560656576</c:v>
                </c:pt>
                <c:pt idx="12">
                  <c:v>17.986182477147128</c:v>
                </c:pt>
                <c:pt idx="13">
                  <c:v>12.076310332695046</c:v>
                </c:pt>
                <c:pt idx="14">
                  <c:v>16.697031956096691</c:v>
                </c:pt>
                <c:pt idx="15">
                  <c:v>16.140104503321894</c:v>
                </c:pt>
                <c:pt idx="16">
                  <c:v>10.866274424550083</c:v>
                </c:pt>
                <c:pt idx="17">
                  <c:v>11.568124892932982</c:v>
                </c:pt>
                <c:pt idx="18">
                  <c:v>9.9606001287195625</c:v>
                </c:pt>
                <c:pt idx="19">
                  <c:v>12.480220928628807</c:v>
                </c:pt>
                <c:pt idx="20">
                  <c:v>10.291423822573385</c:v>
                </c:pt>
                <c:pt idx="21">
                  <c:v>11.703550027232945</c:v>
                </c:pt>
                <c:pt idx="22">
                  <c:v>14.68975926385297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STATES-Technology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18.56192007086797</c:v>
                </c:pt>
                <c:pt idx="1">
                  <c:v>17.735070626065259</c:v>
                </c:pt>
                <c:pt idx="2">
                  <c:v>17.000717410669655</c:v>
                </c:pt>
                <c:pt idx="3">
                  <c:v>17.441647778385544</c:v>
                </c:pt>
                <c:pt idx="4">
                  <c:v>18.007281483233708</c:v>
                </c:pt>
                <c:pt idx="5">
                  <c:v>11.851184900426819</c:v>
                </c:pt>
                <c:pt idx="6">
                  <c:v>10.322957858009042</c:v>
                </c:pt>
                <c:pt idx="7">
                  <c:v>12.761764989568331</c:v>
                </c:pt>
                <c:pt idx="8">
                  <c:v>14.120721214416504</c:v>
                </c:pt>
                <c:pt idx="9">
                  <c:v>14.503738428126637</c:v>
                </c:pt>
                <c:pt idx="10">
                  <c:v>14.733749939303189</c:v>
                </c:pt>
                <c:pt idx="11">
                  <c:v>10.303017586171588</c:v>
                </c:pt>
                <c:pt idx="12">
                  <c:v>17.933714426642151</c:v>
                </c:pt>
                <c:pt idx="13">
                  <c:v>13.125461267698405</c:v>
                </c:pt>
                <c:pt idx="14">
                  <c:v>16.957149241775024</c:v>
                </c:pt>
                <c:pt idx="15">
                  <c:v>17.504960136719536</c:v>
                </c:pt>
                <c:pt idx="16">
                  <c:v>13.676414354593136</c:v>
                </c:pt>
                <c:pt idx="17">
                  <c:v>12.740379391713986</c:v>
                </c:pt>
                <c:pt idx="18">
                  <c:v>11.802772200139815</c:v>
                </c:pt>
                <c:pt idx="19">
                  <c:v>10.99643237200601</c:v>
                </c:pt>
                <c:pt idx="20">
                  <c:v>8.3769353647614864</c:v>
                </c:pt>
                <c:pt idx="21">
                  <c:v>11.268986435724145</c:v>
                </c:pt>
                <c:pt idx="22">
                  <c:v>15.986357142464458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World-Software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20.48356880019838</c:v>
                </c:pt>
                <c:pt idx="1">
                  <c:v>20.341424147073234</c:v>
                </c:pt>
                <c:pt idx="2">
                  <c:v>21.138487118545449</c:v>
                </c:pt>
                <c:pt idx="3">
                  <c:v>22.119871288482653</c:v>
                </c:pt>
                <c:pt idx="4">
                  <c:v>17.176512666679333</c:v>
                </c:pt>
                <c:pt idx="5">
                  <c:v>16.741947021079252</c:v>
                </c:pt>
                <c:pt idx="6">
                  <c:v>16.333691465758665</c:v>
                </c:pt>
                <c:pt idx="7">
                  <c:v>14.836331484543635</c:v>
                </c:pt>
                <c:pt idx="8">
                  <c:v>16.02537532695165</c:v>
                </c:pt>
                <c:pt idx="9">
                  <c:v>17.630133528244404</c:v>
                </c:pt>
                <c:pt idx="10">
                  <c:v>13.764024418006265</c:v>
                </c:pt>
                <c:pt idx="11">
                  <c:v>13.777257201778625</c:v>
                </c:pt>
                <c:pt idx="12">
                  <c:v>20.56540297762707</c:v>
                </c:pt>
                <c:pt idx="13">
                  <c:v>23.904219076756124</c:v>
                </c:pt>
                <c:pt idx="14">
                  <c:v>17.650295098476793</c:v>
                </c:pt>
                <c:pt idx="15">
                  <c:v>19.277194746266478</c:v>
                </c:pt>
                <c:pt idx="16">
                  <c:v>18.525152835535884</c:v>
                </c:pt>
                <c:pt idx="17">
                  <c:v>13.595495546291083</c:v>
                </c:pt>
                <c:pt idx="18">
                  <c:v>9.4411887694125642</c:v>
                </c:pt>
                <c:pt idx="19">
                  <c:v>11.78235545910978</c:v>
                </c:pt>
                <c:pt idx="20">
                  <c:v>9.5683607991192012</c:v>
                </c:pt>
                <c:pt idx="21">
                  <c:v>10.74813228900017</c:v>
                </c:pt>
                <c:pt idx="22">
                  <c:v>13.002469237861472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STATES-Software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22.864794385200298</c:v>
                </c:pt>
                <c:pt idx="1">
                  <c:v>23.416278952493716</c:v>
                </c:pt>
                <c:pt idx="2">
                  <c:v>21.627258668790805</c:v>
                </c:pt>
                <c:pt idx="3">
                  <c:v>24.915096296833266</c:v>
                </c:pt>
                <c:pt idx="4">
                  <c:v>19.850091975348828</c:v>
                </c:pt>
                <c:pt idx="5">
                  <c:v>19.650813244781475</c:v>
                </c:pt>
                <c:pt idx="6">
                  <c:v>16.348921417159648</c:v>
                </c:pt>
                <c:pt idx="7">
                  <c:v>15.535215584271382</c:v>
                </c:pt>
                <c:pt idx="8">
                  <c:v>16.036010944793464</c:v>
                </c:pt>
                <c:pt idx="9">
                  <c:v>18.205442123878889</c:v>
                </c:pt>
                <c:pt idx="10">
                  <c:v>13.905778870397754</c:v>
                </c:pt>
                <c:pt idx="11">
                  <c:v>14.208885677584306</c:v>
                </c:pt>
                <c:pt idx="12">
                  <c:v>21.132777432199532</c:v>
                </c:pt>
                <c:pt idx="13">
                  <c:v>26.301316248637015</c:v>
                </c:pt>
                <c:pt idx="14">
                  <c:v>17.802580732621365</c:v>
                </c:pt>
                <c:pt idx="15">
                  <c:v>17.943074775372242</c:v>
                </c:pt>
                <c:pt idx="16">
                  <c:v>18.178749452800286</c:v>
                </c:pt>
                <c:pt idx="17">
                  <c:v>14.046163017667121</c:v>
                </c:pt>
                <c:pt idx="18">
                  <c:v>10.091730913497409</c:v>
                </c:pt>
                <c:pt idx="19">
                  <c:v>7.629889039323734</c:v>
                </c:pt>
                <c:pt idx="20">
                  <c:v>6.0802164924068922</c:v>
                </c:pt>
                <c:pt idx="21">
                  <c:v>9.0662833642298644</c:v>
                </c:pt>
                <c:pt idx="22">
                  <c:v>12.281444248234671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'Expense Forecast'!$B$50</c:f>
              <c:strCache>
                <c:ptCount val="1"/>
                <c:pt idx="0">
                  <c:v>Total Staff Expenses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'Expense Forecast'!$C$52:$E$52</c:f>
              <c:numCache>
                <c:formatCode>#,##0</c:formatCode>
                <c:ptCount val="3"/>
                <c:pt idx="0">
                  <c:v>356</c:v>
                </c:pt>
                <c:pt idx="1">
                  <c:v>417.4</c:v>
                </c:pt>
                <c:pt idx="2">
                  <c:v>494</c:v>
                </c:pt>
              </c:numCache>
            </c:numRef>
          </c:xVal>
          <c:yVal>
            <c:numRef>
              <c:f>'Expense Forecast'!$C$50:$E$50</c:f>
              <c:numCache>
                <c:formatCode>0.00%</c:formatCode>
                <c:ptCount val="3"/>
                <c:pt idx="0">
                  <c:v>0.5196629213483146</c:v>
                </c:pt>
                <c:pt idx="1">
                  <c:v>0.52036415908001921</c:v>
                </c:pt>
                <c:pt idx="2">
                  <c:v>0.51558704453441295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79-4320-A837-A4648DEC273F}"/>
            </c:ext>
          </c:extLst>
        </c:ser>
        <c:ser>
          <c:idx val="1"/>
          <c:order val="1"/>
          <c:tx>
            <c:strRef>
              <c:f>'Expense Forecast'!$B$50</c:f>
              <c:strCache>
                <c:ptCount val="1"/>
                <c:pt idx="0">
                  <c:v>Total Staff Expenses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3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'Expense Forecast'!$F$52:$P$52</c:f>
              <c:numCache>
                <c:formatCode>#,##0</c:formatCode>
                <c:ptCount val="11"/>
                <c:pt idx="0">
                  <c:v>704.92369004600107</c:v>
                </c:pt>
                <c:pt idx="1">
                  <c:v>844.12071200490709</c:v>
                </c:pt>
                <c:pt idx="2">
                  <c:v>1036.4128254542468</c:v>
                </c:pt>
                <c:pt idx="3">
                  <c:v>1262.6099815266216</c:v>
                </c:pt>
                <c:pt idx="4">
                  <c:v>1538.8330704095752</c:v>
                </c:pt>
                <c:pt idx="5">
                  <c:v>2057.321184233961</c:v>
                </c:pt>
                <c:pt idx="6">
                  <c:v>2498.6447129767748</c:v>
                </c:pt>
                <c:pt idx="7">
                  <c:v>3028.9507769859802</c:v>
                </c:pt>
                <c:pt idx="8">
                  <c:v>3666.7474587080742</c:v>
                </c:pt>
                <c:pt idx="9">
                  <c:v>4433.2431647461908</c:v>
                </c:pt>
                <c:pt idx="10">
                  <c:v>5353.7576590667977</c:v>
                </c:pt>
              </c:numCache>
            </c:numRef>
          </c:xVal>
          <c:yVal>
            <c:numRef>
              <c:f>'Expense Forecast'!$F$51:$P$51</c:f>
              <c:numCache>
                <c:formatCode>0.00%</c:formatCode>
                <c:ptCount val="11"/>
                <c:pt idx="0">
                  <c:v>0.54009919028340081</c:v>
                </c:pt>
                <c:pt idx="1">
                  <c:v>0.54009919028340081</c:v>
                </c:pt>
                <c:pt idx="2">
                  <c:v>0.53922931978955957</c:v>
                </c:pt>
                <c:pt idx="3">
                  <c:v>0.53750267616592995</c:v>
                </c:pt>
                <c:pt idx="4">
                  <c:v>0.53494524435227031</c:v>
                </c:pt>
                <c:pt idx="5">
                  <c:v>0.53159548313357519</c:v>
                </c:pt>
                <c:pt idx="6">
                  <c:v>0.52750371895945103</c:v>
                </c:pt>
                <c:pt idx="7">
                  <c:v>0.52273136405891851</c:v>
                </c:pt>
                <c:pt idx="8">
                  <c:v>0.5173499802832161</c:v>
                </c:pt>
                <c:pt idx="9">
                  <c:v>0.51144021407973783</c:v>
                </c:pt>
                <c:pt idx="10">
                  <c:v>0.50509063113535713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179-4320-A837-A4648DEC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8543"/>
        <c:axId val="194019375"/>
      </c:scatterChart>
      <c:valAx>
        <c:axId val="194018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9375"/>
        <c:crosses val="autoZero"/>
        <c:crossBetween val="midCat"/>
      </c:valAx>
      <c:valAx>
        <c:axId val="19401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8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'Expense Forecast'!$B$50</c:f>
              <c:strCache>
                <c:ptCount val="1"/>
                <c:pt idx="0">
                  <c:v>Total Staff Expenses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'Expense Forecast'!$C$52:$E$52</c:f>
              <c:numCache>
                <c:formatCode>#,##0</c:formatCode>
                <c:ptCount val="3"/>
                <c:pt idx="0">
                  <c:v>356</c:v>
                </c:pt>
                <c:pt idx="1">
                  <c:v>417.4</c:v>
                </c:pt>
                <c:pt idx="2">
                  <c:v>494</c:v>
                </c:pt>
              </c:numCache>
            </c:numRef>
          </c:xVal>
          <c:yVal>
            <c:numRef>
              <c:f>'Expense Forecast'!$C$50:$E$50</c:f>
              <c:numCache>
                <c:formatCode>0.00%</c:formatCode>
                <c:ptCount val="3"/>
                <c:pt idx="0">
                  <c:v>0.5196629213483146</c:v>
                </c:pt>
                <c:pt idx="1">
                  <c:v>0.52036415908001921</c:v>
                </c:pt>
                <c:pt idx="2">
                  <c:v>0.51558704453441295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9E-444D-B919-447531B5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8543"/>
        <c:axId val="194019375"/>
      </c:scatterChart>
      <c:valAx>
        <c:axId val="194018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9375"/>
        <c:crosses val="autoZero"/>
        <c:crossBetween val="midCat"/>
      </c:valAx>
      <c:valAx>
        <c:axId val="19401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018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CSU '08-20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bg1">
                  <a:lumMod val="75000"/>
                </a:schemeClr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3">
                    <a:lumMod val="50000"/>
                  </a:schemeClr>
                </a:solidFill>
                <a:prstDash val="sysDash"/>
              </a:ln>
              <a:effectLst/>
            </c:spPr>
            <c:trendlineType val="log"/>
            <c:dispRSqr val="1"/>
            <c:dispEq val="0"/>
            <c:trendlineLbl>
              <c:layout>
                <c:manualLayout>
                  <c:x val="4.583375331495841E-3"/>
                  <c:y val="0.1997641440653251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'Expense Forecast'!$E$81:$W$81</c:f>
            </c:numRef>
          </c:xVal>
          <c:yVal>
            <c:numRef>
              <c:f>'Expense Forecast'!$E$80:$W$80</c:f>
            </c:numRef>
          </c:yVal>
          <c:smooth val="0"/>
          <c:extLst>
            <c:ext xmlns:c16="http://schemas.microsoft.com/office/drawing/2014/chart" uri="{C3380CC4-5D6E-409C-BE32-E72D297353CC}">
              <c16:uniqueId val="{00000000-3A32-4164-B468-53CCEE90BC1B}"/>
            </c:ext>
          </c:extLst>
        </c:ser>
        <c:ser>
          <c:idx val="1"/>
          <c:order val="1"/>
          <c:tx>
            <c:v>TSS '15-20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xVal>
            <c:numRef>
              <c:f>'Expense Forecast'!$L$74:$Q$74</c:f>
              <c:numCache>
                <c:formatCode>0.00</c:formatCode>
                <c:ptCount val="6"/>
                <c:pt idx="0">
                  <c:v>7.3580100000000002</c:v>
                </c:pt>
                <c:pt idx="1">
                  <c:v>5.5317570000000007</c:v>
                </c:pt>
                <c:pt idx="2">
                  <c:v>2.0966274999999999</c:v>
                </c:pt>
                <c:pt idx="3">
                  <c:v>5.7133174999999996</c:v>
                </c:pt>
                <c:pt idx="4">
                  <c:v>8.0187506666666675</c:v>
                </c:pt>
                <c:pt idx="5">
                  <c:v>5.1753123529411758</c:v>
                </c:pt>
              </c:numCache>
            </c:numRef>
          </c:xVal>
          <c:yVal>
            <c:numRef>
              <c:f>'Expense Forecast'!$L$73:$Q$73</c:f>
              <c:numCache>
                <c:formatCode>0.0\x</c:formatCode>
                <c:ptCount val="6"/>
                <c:pt idx="0">
                  <c:v>0.71761848375628401</c:v>
                </c:pt>
                <c:pt idx="1">
                  <c:v>1.0608945635981895</c:v>
                </c:pt>
                <c:pt idx="2">
                  <c:v>0.32931900858206015</c:v>
                </c:pt>
                <c:pt idx="3">
                  <c:v>0.5535705432773359</c:v>
                </c:pt>
                <c:pt idx="4">
                  <c:v>1.8956411466601828</c:v>
                </c:pt>
                <c:pt idx="5">
                  <c:v>1.0516868559030919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3DB-4A01-B6AC-2817D003445C}"/>
            </c:ext>
          </c:extLst>
        </c:ser>
        <c:ser>
          <c:idx val="2"/>
          <c:order val="2"/>
          <c:tx>
            <c:v>TOI - Forecast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'Expense Forecast'!$R$74:$AB$74</c:f>
              <c:numCache>
                <c:formatCode>0.00</c:formatCode>
                <c:ptCount val="11"/>
                <c:pt idx="0">
                  <c:v>17.494491299999996</c:v>
                </c:pt>
                <c:pt idx="1">
                  <c:v>5.7341691761725126</c:v>
                </c:pt>
                <c:pt idx="2">
                  <c:v>6.9719462024045562</c:v>
                </c:pt>
                <c:pt idx="3">
                  <c:v>6.9340762024042482</c:v>
                </c:pt>
                <c:pt idx="4">
                  <c:v>7.222915035194367</c:v>
                </c:pt>
                <c:pt idx="5">
                  <c:v>17.023961595246188</c:v>
                </c:pt>
                <c:pt idx="6">
                  <c:v>8.6043942014775041</c:v>
                </c:pt>
                <c:pt idx="7">
                  <c:v>8.9353211166661453</c:v>
                </c:pt>
                <c:pt idx="8">
                  <c:v>9.2615852714833142</c:v>
                </c:pt>
                <c:pt idx="9">
                  <c:v>9.5865329662580709</c:v>
                </c:pt>
                <c:pt idx="10">
                  <c:v>9.9943495364638597</c:v>
                </c:pt>
              </c:numCache>
            </c:numRef>
          </c:xVal>
          <c:yVal>
            <c:numRef>
              <c:f>'Expense Forecast'!$R$73:$AB$73</c:f>
              <c:numCache>
                <c:formatCode>0.0\x</c:formatCode>
                <c:ptCount val="11"/>
                <c:pt idx="0">
                  <c:v>1.651</c:v>
                </c:pt>
                <c:pt idx="1">
                  <c:v>1.1000000000000001</c:v>
                </c:pt>
                <c:pt idx="2">
                  <c:v>1.1192500000000001</c:v>
                </c:pt>
                <c:pt idx="3">
                  <c:v>1.1388368750000002</c:v>
                </c:pt>
                <c:pt idx="4">
                  <c:v>1.1587665203125004</c:v>
                </c:pt>
                <c:pt idx="5">
                  <c:v>1.6</c:v>
                </c:pt>
                <c:pt idx="6">
                  <c:v>1.1996782207702839</c:v>
                </c:pt>
                <c:pt idx="7">
                  <c:v>1.220672589633764</c:v>
                </c:pt>
                <c:pt idx="8">
                  <c:v>1.2420343599523549</c:v>
                </c:pt>
                <c:pt idx="9">
                  <c:v>1.2637699612515212</c:v>
                </c:pt>
                <c:pt idx="10">
                  <c:v>1.2858859355734229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3DB-4A01-B6AC-2817D0034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1840527"/>
        <c:axId val="1651829295"/>
      </c:scatterChart>
      <c:valAx>
        <c:axId val="1651840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Deal Size (US$ mln)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29295"/>
        <c:crosses val="autoZero"/>
        <c:crossBetween val="midCat"/>
      </c:valAx>
      <c:valAx>
        <c:axId val="165182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EV/Sales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18405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173690</xdr:colOff>
      <xdr:row>52</xdr:row>
      <xdr:rowOff>68355</xdr:rowOff>
    </xdr:from>
    <xdr:to>
      <xdr:col>9</xdr:col>
      <xdr:colOff>509867</xdr:colOff>
      <xdr:row>66</xdr:row>
      <xdr:rowOff>144555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8AAF534-23B4-4E60-9024-B078E499A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549089</xdr:colOff>
      <xdr:row>52</xdr:row>
      <xdr:rowOff>67235</xdr:rowOff>
    </xdr:from>
    <xdr:to>
      <xdr:col>17</xdr:col>
      <xdr:colOff>0</xdr:colOff>
      <xdr:row>66</xdr:row>
      <xdr:rowOff>143435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E2576A-3AFA-48CD-87AB-41412EA30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434735</xdr:colOff>
      <xdr:row>72</xdr:row>
      <xdr:rowOff>162244</xdr:rowOff>
    </xdr:from>
    <xdr:to>
      <xdr:col>11</xdr:col>
      <xdr:colOff>129641</xdr:colOff>
      <xdr:row>92</xdr:row>
      <xdr:rowOff>119849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BE8CFF-F902-490D-A671-53131A376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-0.499984740745262"/>
  </sheetPr>
  <dimension ref="B2:XFC169"/>
  <sheetViews>
    <sheetView showGridLines="0" tabSelected="1" topLeftCell="A43" zoomScale="85" zoomScaleNormal="85" workbookViewId="0">
      <selection activeCell="P23" sqref="P23"/>
    </sheetView>
  </sheetViews>
  <sheetFormatPr defaultRowHeight="14.5" outlineLevelRow="1" outlineLevelCol="1"/>
  <cols>
    <col min="2" max="2" width="25.26953125" bestFit="1" customWidth="1"/>
    <col min="3" max="13" width="9.7265625" customWidth="1"/>
    <col min="15" max="15" width="15.7265625" customWidth="1"/>
    <col min="16" max="16" width="28.54296875" customWidth="1"/>
    <col min="18" max="18" width="24.26953125" hidden="1" customWidth="1" outlineLevel="1"/>
    <col min="19" max="41" width="9.1796875" hidden="1" customWidth="1" outlineLevel="1"/>
    <col min="42" max="42" width="9.1796875" collapsed="1"/>
  </cols>
  <sheetData>
    <row r="2" spans="2:41">
      <c r="B2" s="49" t="s">
        <v>101</v>
      </c>
      <c r="C2" s="49"/>
      <c r="D2" s="49"/>
      <c r="E2" s="49"/>
    </row>
    <row r="3" spans="2:41" ht="5.15" customHeight="1"/>
    <row r="4" spans="2:41">
      <c r="B4" s="3" t="s">
        <v>92</v>
      </c>
      <c r="C4" s="265">
        <v>44257</v>
      </c>
    </row>
    <row r="5" spans="2:41">
      <c r="B5" s="3" t="s">
        <v>93</v>
      </c>
      <c r="C5" s="153" t="s">
        <v>446</v>
      </c>
    </row>
    <row r="6" spans="2:41">
      <c r="B6" s="3" t="s">
        <v>94</v>
      </c>
      <c r="C6" s="153" t="s">
        <v>427</v>
      </c>
    </row>
    <row r="7" spans="2:41" ht="5.15" customHeight="1"/>
    <row r="8" spans="2:41">
      <c r="B8" s="49" t="s">
        <v>89</v>
      </c>
      <c r="C8" s="49"/>
      <c r="D8" s="49"/>
      <c r="E8" s="49"/>
      <c r="G8" s="49" t="s">
        <v>58</v>
      </c>
      <c r="H8" s="50"/>
      <c r="I8" s="50"/>
      <c r="J8" s="50"/>
      <c r="K8" s="50"/>
      <c r="L8" s="50"/>
      <c r="M8" s="50"/>
      <c r="O8" s="49" t="s">
        <v>87</v>
      </c>
      <c r="P8" s="50"/>
      <c r="Q8" s="50"/>
      <c r="R8" s="15" t="s">
        <v>86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2:41" ht="5.15" customHeight="1"/>
    <row r="10" spans="2:41">
      <c r="C10" s="20" t="s">
        <v>65</v>
      </c>
      <c r="D10" s="20" t="s">
        <v>65</v>
      </c>
      <c r="E10" s="20" t="s">
        <v>64</v>
      </c>
      <c r="G10" s="39"/>
      <c r="J10" s="20" t="s">
        <v>88</v>
      </c>
      <c r="K10" s="30" t="s">
        <v>59</v>
      </c>
      <c r="L10" s="30" t="s">
        <v>59</v>
      </c>
      <c r="M10" s="30" t="s">
        <v>59</v>
      </c>
      <c r="O10" s="3" t="s">
        <v>68</v>
      </c>
      <c r="P10" s="6" t="s">
        <v>79</v>
      </c>
      <c r="Q10" s="6"/>
      <c r="S10" s="6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0" t="s">
        <v>0</v>
      </c>
      <c r="D11" s="20" t="s">
        <v>66</v>
      </c>
      <c r="E11" s="33">
        <f ca="1">+C82</f>
        <v>64.982445519647996</v>
      </c>
      <c r="G11" s="39"/>
      <c r="J11" s="20" t="s">
        <v>54</v>
      </c>
      <c r="K11" s="20" t="s">
        <v>57</v>
      </c>
      <c r="L11" s="20" t="s">
        <v>56</v>
      </c>
      <c r="M11" s="20" t="s">
        <v>99</v>
      </c>
      <c r="O11" s="3" t="s">
        <v>69</v>
      </c>
      <c r="P11" s="6" t="s">
        <v>367</v>
      </c>
      <c r="Q11" s="6"/>
      <c r="R11" s="5" t="str">
        <f>("World-"&amp;$P$10)</f>
        <v>World-Technology</v>
      </c>
      <c r="S11" s="4">
        <v>17.453759387533303</v>
      </c>
      <c r="T11" s="4">
        <v>17.205916063909996</v>
      </c>
      <c r="U11" s="4">
        <v>17.767847570322242</v>
      </c>
      <c r="V11" s="4">
        <v>21.420825743769456</v>
      </c>
      <c r="W11" s="4">
        <v>15.064414579761264</v>
      </c>
      <c r="X11" s="4">
        <v>12.283334541279425</v>
      </c>
      <c r="Y11" s="4">
        <v>11.507237778422699</v>
      </c>
      <c r="Z11" s="4">
        <v>12.371121712117059</v>
      </c>
      <c r="AA11" s="4">
        <v>14.506058981906175</v>
      </c>
      <c r="AB11" s="4">
        <v>13.203915896800043</v>
      </c>
      <c r="AC11" s="4">
        <v>13.249938119441936</v>
      </c>
      <c r="AD11" s="4">
        <v>11.170127560656576</v>
      </c>
      <c r="AE11" s="4">
        <v>17.986182477147128</v>
      </c>
      <c r="AF11" s="4">
        <v>12.076310332695046</v>
      </c>
      <c r="AG11" s="4">
        <v>16.697031956096691</v>
      </c>
      <c r="AH11" s="4">
        <v>16.140104503321894</v>
      </c>
      <c r="AI11" s="4">
        <v>10.866274424550083</v>
      </c>
      <c r="AJ11" s="4">
        <v>11.568124892932982</v>
      </c>
      <c r="AK11" s="4">
        <v>9.9606001287195625</v>
      </c>
      <c r="AL11" s="4">
        <v>12.480220928628807</v>
      </c>
      <c r="AM11" s="4">
        <v>10.291423822573385</v>
      </c>
      <c r="AN11" s="4">
        <v>11.703550027232945</v>
      </c>
      <c r="AO11" s="4">
        <v>14.68975926385297</v>
      </c>
    </row>
    <row r="12" spans="2:41" ht="15" thickBot="1">
      <c r="B12" s="3" t="s">
        <v>61</v>
      </c>
      <c r="C12" s="31">
        <f t="array" ref="C12:C14">TRANSPOSE(J23:L23)</f>
        <v>19.120514124393736</v>
      </c>
      <c r="D12" s="32">
        <f t="array" ref="D12:D14">TRANSPOSE(J36:L36)</f>
        <v>0.03</v>
      </c>
      <c r="E12" s="235">
        <f t="dataTable" ref="E12:E14" dt2D="0" dtr="0" r1="L85" ca="1"/>
        <v>58.394875035639309</v>
      </c>
      <c r="G12" s="3" t="str">
        <f>("World-"&amp;$P$10)</f>
        <v>World-Technology</v>
      </c>
      <c r="J12" s="40">
        <v>92</v>
      </c>
      <c r="K12" s="41">
        <v>0.13411714614360545</v>
      </c>
      <c r="L12" s="41">
        <v>0.13985394812768334</v>
      </c>
      <c r="M12" s="41">
        <v>0.34671235067667672</v>
      </c>
      <c r="O12" s="3" t="s">
        <v>70</v>
      </c>
      <c r="P12" s="6" t="s">
        <v>81</v>
      </c>
      <c r="Q12" s="6"/>
      <c r="R12" s="5" t="str">
        <f>($P$12&amp;"-"&amp;$P$10)</f>
        <v>UNITED STATES-Technology</v>
      </c>
      <c r="S12" s="4">
        <v>18.56192007086797</v>
      </c>
      <c r="T12" s="4">
        <v>17.735070626065259</v>
      </c>
      <c r="U12" s="4">
        <v>17.000717410669655</v>
      </c>
      <c r="V12" s="4">
        <v>17.441647778385544</v>
      </c>
      <c r="W12" s="4">
        <v>18.007281483233708</v>
      </c>
      <c r="X12" s="4">
        <v>11.851184900426819</v>
      </c>
      <c r="Y12" s="4">
        <v>10.322957858009042</v>
      </c>
      <c r="Z12" s="4">
        <v>12.761764989568331</v>
      </c>
      <c r="AA12" s="4">
        <v>14.120721214416504</v>
      </c>
      <c r="AB12" s="4">
        <v>14.503738428126637</v>
      </c>
      <c r="AC12" s="4">
        <v>14.733749939303189</v>
      </c>
      <c r="AD12" s="4">
        <v>10.303017586171588</v>
      </c>
      <c r="AE12" s="4">
        <v>17.933714426642151</v>
      </c>
      <c r="AF12" s="4">
        <v>13.125461267698405</v>
      </c>
      <c r="AG12" s="4">
        <v>16.957149241775024</v>
      </c>
      <c r="AH12" s="4">
        <v>17.504960136719536</v>
      </c>
      <c r="AI12" s="4">
        <v>13.676414354593136</v>
      </c>
      <c r="AJ12" s="4">
        <v>12.740379391713986</v>
      </c>
      <c r="AK12" s="4">
        <v>11.802772200139815</v>
      </c>
      <c r="AL12" s="4">
        <v>10.99643237200601</v>
      </c>
      <c r="AM12" s="4">
        <v>8.3769353647614864</v>
      </c>
      <c r="AN12" s="4">
        <v>11.268986435724145</v>
      </c>
      <c r="AO12" s="4">
        <v>15.986357142464458</v>
      </c>
    </row>
    <row r="13" spans="2:41" ht="15" thickBot="1">
      <c r="B13" s="3" t="s">
        <v>63</v>
      </c>
      <c r="C13" s="31">
        <v>21.636948759481289</v>
      </c>
      <c r="D13" s="32">
        <v>3.5000000000000003E-2</v>
      </c>
      <c r="E13" s="236">
        <v>64.982446006248708</v>
      </c>
      <c r="G13" s="3" t="str">
        <f>($P$12&amp;"-"&amp;$P$10)</f>
        <v>UNITED STATES-Technology</v>
      </c>
      <c r="J13" s="40">
        <v>50.695652173913047</v>
      </c>
      <c r="K13" s="41">
        <v>0.15980124704661147</v>
      </c>
      <c r="L13" s="41">
        <v>0.14248405853020973</v>
      </c>
      <c r="M13" s="41">
        <v>0.15661139045238037</v>
      </c>
      <c r="O13" s="3" t="s">
        <v>72</v>
      </c>
      <c r="P13" s="6" t="s">
        <v>55</v>
      </c>
      <c r="Q13" s="6"/>
      <c r="R13" s="5" t="str">
        <f>("World-"&amp;$P$11)</f>
        <v>World-Software</v>
      </c>
      <c r="S13" s="4">
        <v>20.48356880019838</v>
      </c>
      <c r="T13" s="4">
        <v>20.341424147073234</v>
      </c>
      <c r="U13" s="4">
        <v>21.138487118545449</v>
      </c>
      <c r="V13" s="4">
        <v>22.119871288482653</v>
      </c>
      <c r="W13" s="4">
        <v>17.176512666679333</v>
      </c>
      <c r="X13" s="4">
        <v>16.741947021079252</v>
      </c>
      <c r="Y13" s="4">
        <v>16.333691465758665</v>
      </c>
      <c r="Z13" s="4">
        <v>14.836331484543635</v>
      </c>
      <c r="AA13" s="4">
        <v>16.02537532695165</v>
      </c>
      <c r="AB13" s="4">
        <v>17.630133528244404</v>
      </c>
      <c r="AC13" s="4">
        <v>13.764024418006265</v>
      </c>
      <c r="AD13" s="4">
        <v>13.777257201778625</v>
      </c>
      <c r="AE13" s="4">
        <v>20.56540297762707</v>
      </c>
      <c r="AF13" s="4">
        <v>23.904219076756124</v>
      </c>
      <c r="AG13" s="4">
        <v>17.650295098476793</v>
      </c>
      <c r="AH13" s="4">
        <v>19.277194746266478</v>
      </c>
      <c r="AI13" s="4">
        <v>18.525152835535884</v>
      </c>
      <c r="AJ13" s="4">
        <v>13.595495546291083</v>
      </c>
      <c r="AK13" s="4">
        <v>9.4411887694125642</v>
      </c>
      <c r="AL13" s="4">
        <v>11.78235545910978</v>
      </c>
      <c r="AM13" s="4">
        <v>9.5683607991192012</v>
      </c>
      <c r="AN13" s="4">
        <v>10.74813228900017</v>
      </c>
      <c r="AO13" s="4">
        <v>13.002469237861472</v>
      </c>
    </row>
    <row r="14" spans="2:41">
      <c r="B14" s="3" t="s">
        <v>62</v>
      </c>
      <c r="C14" s="31">
        <v>24.700967037303226</v>
      </c>
      <c r="D14" s="32">
        <v>0.04</v>
      </c>
      <c r="E14" s="235">
        <v>73.007265197553025</v>
      </c>
      <c r="G14" s="3" t="str">
        <f>("World-"&amp;$P$11)</f>
        <v>World-Software</v>
      </c>
      <c r="J14" s="40">
        <v>32.304347826086953</v>
      </c>
      <c r="K14" s="41">
        <v>0.1569106292199316</v>
      </c>
      <c r="L14" s="41">
        <v>0.16453430056643403</v>
      </c>
      <c r="M14" s="41">
        <v>0.2867749814911974</v>
      </c>
      <c r="R14" s="5" t="str">
        <f>($P$12&amp;"-"&amp;$P$11)</f>
        <v>UNITED STATES-Software</v>
      </c>
      <c r="S14" s="4">
        <v>22.864794385200298</v>
      </c>
      <c r="T14" s="4">
        <v>23.416278952493716</v>
      </c>
      <c r="U14" s="4">
        <v>21.627258668790805</v>
      </c>
      <c r="V14" s="4">
        <v>24.915096296833266</v>
      </c>
      <c r="W14" s="4">
        <v>19.850091975348828</v>
      </c>
      <c r="X14" s="4">
        <v>19.650813244781475</v>
      </c>
      <c r="Y14" s="4">
        <v>16.348921417159648</v>
      </c>
      <c r="Z14" s="4">
        <v>15.535215584271382</v>
      </c>
      <c r="AA14" s="4">
        <v>16.036010944793464</v>
      </c>
      <c r="AB14" s="4">
        <v>18.205442123878889</v>
      </c>
      <c r="AC14" s="4">
        <v>13.905778870397754</v>
      </c>
      <c r="AD14" s="4">
        <v>14.208885677584306</v>
      </c>
      <c r="AE14" s="4">
        <v>21.132777432199532</v>
      </c>
      <c r="AF14" s="4">
        <v>26.301316248637015</v>
      </c>
      <c r="AG14" s="4">
        <v>17.802580732621365</v>
      </c>
      <c r="AH14" s="4">
        <v>17.943074775372242</v>
      </c>
      <c r="AI14" s="4">
        <v>18.178749452800286</v>
      </c>
      <c r="AJ14" s="4">
        <v>14.046163017667121</v>
      </c>
      <c r="AK14" s="4">
        <v>10.091730913497409</v>
      </c>
      <c r="AL14" s="4">
        <v>7.629889039323734</v>
      </c>
      <c r="AM14" s="4">
        <v>6.0802164924068922</v>
      </c>
      <c r="AN14" s="4">
        <v>9.0662833642298644</v>
      </c>
      <c r="AO14" s="4">
        <v>12.281444248234671</v>
      </c>
    </row>
    <row r="15" spans="2:41">
      <c r="E15" s="235"/>
      <c r="G15" s="3" t="str">
        <f>($P$12&amp;"-"&amp;$P$11)</f>
        <v>UNITED STATES-Software</v>
      </c>
      <c r="J15" s="40">
        <v>20.869565217391305</v>
      </c>
      <c r="K15" s="41">
        <v>0.17662572138868179</v>
      </c>
      <c r="L15" s="41">
        <v>0.16831252776457573</v>
      </c>
      <c r="M15" s="41">
        <v>0.35010519404427048</v>
      </c>
    </row>
    <row r="16" spans="2:41">
      <c r="E16" s="264"/>
      <c r="G16" s="3" t="s">
        <v>60</v>
      </c>
      <c r="J16" s="118">
        <f>COUNTA(Model!Z356:AA356)</f>
        <v>2</v>
      </c>
      <c r="K16" s="119">
        <f>+AVERAGE(Model!Z356:AA356)</f>
        <v>0.25191578167189482</v>
      </c>
      <c r="L16" s="119">
        <f>+AVERAGE(Model!Z360:AA360)</f>
        <v>0.17857160099629546</v>
      </c>
      <c r="M16" s="120">
        <f ca="1">-SUM(Model!AB168:AK169)/SUM(Model!AB134:AK134)</f>
        <v>1.1945742512392021</v>
      </c>
    </row>
    <row r="17" spans="2:22">
      <c r="G17" s="3" t="s">
        <v>85</v>
      </c>
      <c r="J17" s="142" t="s">
        <v>41</v>
      </c>
      <c r="K17" s="46" t="s">
        <v>41</v>
      </c>
      <c r="L17" s="46">
        <f>+K40</f>
        <v>0.25463618939203514</v>
      </c>
      <c r="M17" s="46">
        <f ca="1">IFERROR(-M65/M61,"na")</f>
        <v>0.76897483570235037</v>
      </c>
    </row>
    <row r="18" spans="2:22" ht="5.15" customHeight="1"/>
    <row r="19" spans="2:22">
      <c r="B19" s="49" t="s">
        <v>11</v>
      </c>
      <c r="C19" s="50"/>
      <c r="D19" s="50"/>
      <c r="E19" s="50"/>
      <c r="G19" s="49" t="s">
        <v>48</v>
      </c>
      <c r="H19" s="50"/>
      <c r="I19" s="50"/>
      <c r="J19" s="50"/>
      <c r="K19" s="50"/>
      <c r="L19" s="50"/>
      <c r="M19" s="50"/>
    </row>
    <row r="20" spans="2:22" ht="5.15" customHeight="1"/>
    <row r="21" spans="2:22">
      <c r="B21" t="s">
        <v>30</v>
      </c>
      <c r="C21" s="39">
        <v>2021</v>
      </c>
      <c r="J21" s="20" t="s">
        <v>42</v>
      </c>
      <c r="K21" s="182" t="s">
        <v>43</v>
      </c>
      <c r="L21" s="182" t="s">
        <v>44</v>
      </c>
    </row>
    <row r="22" spans="2:22">
      <c r="B22" t="s">
        <v>31</v>
      </c>
      <c r="C22" s="48">
        <v>0.02</v>
      </c>
      <c r="G22" t="s">
        <v>53</v>
      </c>
      <c r="J22" s="34">
        <f>+J36</f>
        <v>0.03</v>
      </c>
      <c r="K22" s="183">
        <f>+K36</f>
        <v>3.5000000000000003E-2</v>
      </c>
      <c r="L22" s="183">
        <f>+L36</f>
        <v>0.04</v>
      </c>
    </row>
    <row r="23" spans="2:22">
      <c r="B23" t="s">
        <v>32</v>
      </c>
      <c r="C23" s="48">
        <v>0.06</v>
      </c>
      <c r="G23" s="35" t="s">
        <v>0</v>
      </c>
      <c r="H23" s="35"/>
      <c r="I23" s="36">
        <f ca="1">+$L$83</f>
        <v>21.636948777066852</v>
      </c>
      <c r="J23" s="37">
        <f t="dataTable" ref="J23:L23" dt2D="0" dtr="1" r1="L85" ca="1"/>
        <v>19.120514124393736</v>
      </c>
      <c r="K23" s="184">
        <v>21.636948759481289</v>
      </c>
      <c r="L23" s="184">
        <v>24.700967037303226</v>
      </c>
    </row>
    <row r="24" spans="2:22">
      <c r="B24" t="s">
        <v>3</v>
      </c>
      <c r="C24" s="162">
        <v>1</v>
      </c>
      <c r="G24" s="35"/>
      <c r="H24" s="35"/>
      <c r="I24" s="35"/>
      <c r="J24" s="38"/>
      <c r="K24" s="38"/>
      <c r="L24" s="38"/>
    </row>
    <row r="25" spans="2:22">
      <c r="B25" t="s">
        <v>2</v>
      </c>
      <c r="C25" s="1">
        <f>+C22+C23*C24</f>
        <v>0.08</v>
      </c>
      <c r="G25" s="49" t="s">
        <v>230</v>
      </c>
      <c r="H25" s="50"/>
      <c r="I25" s="50"/>
      <c r="J25" s="50"/>
      <c r="K25" s="50"/>
      <c r="L25" s="50"/>
      <c r="M25" s="50"/>
    </row>
    <row r="26" spans="2:22">
      <c r="B26" t="s">
        <v>33</v>
      </c>
      <c r="C26" s="16">
        <v>4.4999999999999998E-2</v>
      </c>
      <c r="G26" s="146" t="s">
        <v>231</v>
      </c>
      <c r="H26" s="35"/>
      <c r="I26" s="35"/>
      <c r="J26" s="35"/>
      <c r="K26" s="37">
        <f>+Model!AK255</f>
        <v>1</v>
      </c>
      <c r="L26" s="35"/>
      <c r="M26" s="35"/>
    </row>
    <row r="27" spans="2:22">
      <c r="B27" t="s">
        <v>98</v>
      </c>
      <c r="C27" s="48">
        <v>0.02</v>
      </c>
      <c r="G27" s="146" t="s">
        <v>232</v>
      </c>
      <c r="H27" s="35"/>
      <c r="I27" s="35"/>
      <c r="J27" s="35"/>
      <c r="K27" s="41">
        <f ca="1">IFERROR((-L76)/L75,0.1)</f>
        <v>9.1241650162509236E-2</v>
      </c>
      <c r="L27" s="35"/>
      <c r="M27" s="35"/>
    </row>
    <row r="28" spans="2:22">
      <c r="B28" t="s">
        <v>100</v>
      </c>
      <c r="C28" s="16">
        <v>2.75E-2</v>
      </c>
      <c r="G28" s="146" t="s">
        <v>229</v>
      </c>
      <c r="H28" s="35"/>
      <c r="I28" s="35"/>
      <c r="J28" s="35"/>
      <c r="K28" s="178">
        <f ca="1">+K27*C33+D37*C26+(1-K27-D37)*C25</f>
        <v>7.6081171125520222E-2</v>
      </c>
      <c r="L28" s="35"/>
      <c r="M28" s="35"/>
    </row>
    <row r="29" spans="2:22">
      <c r="B29" t="s">
        <v>34</v>
      </c>
      <c r="C29" s="45">
        <f>+C27+C28</f>
        <v>4.7500000000000001E-2</v>
      </c>
      <c r="G29" s="35"/>
      <c r="H29" s="35"/>
      <c r="I29" s="35"/>
      <c r="J29" s="35"/>
      <c r="K29" s="35"/>
      <c r="L29" s="35"/>
      <c r="M29" s="35"/>
      <c r="O29" s="3"/>
      <c r="P29" s="73"/>
      <c r="Q29" s="23"/>
      <c r="R29" s="23"/>
      <c r="S29" s="23"/>
      <c r="T29" s="23"/>
      <c r="U29" s="23"/>
      <c r="V29" s="23"/>
    </row>
    <row r="30" spans="2:22" ht="5.15" customHeight="1">
      <c r="C30" s="109"/>
      <c r="G30" s="35"/>
      <c r="H30" s="35"/>
      <c r="I30" s="35"/>
      <c r="J30" s="35"/>
      <c r="K30" s="35"/>
      <c r="L30" s="35"/>
      <c r="M30" s="35"/>
      <c r="P30" s="23"/>
    </row>
    <row r="31" spans="2:22">
      <c r="B31" t="s">
        <v>5</v>
      </c>
      <c r="C31" s="154">
        <v>0.22</v>
      </c>
      <c r="G31" s="49" t="s">
        <v>49</v>
      </c>
      <c r="H31" s="50"/>
      <c r="I31" s="50"/>
      <c r="J31" s="50"/>
      <c r="K31" s="50"/>
      <c r="L31" s="50"/>
      <c r="M31" s="50"/>
      <c r="O31" s="3"/>
      <c r="P31" s="23"/>
      <c r="Q31" s="23"/>
      <c r="R31" s="23"/>
      <c r="S31" s="23"/>
      <c r="T31" s="23"/>
      <c r="U31" s="23"/>
      <c r="V31" s="23"/>
    </row>
    <row r="32" spans="2:22" ht="5.15" customHeight="1"/>
    <row r="33" spans="2:54">
      <c r="B33" t="s">
        <v>35</v>
      </c>
      <c r="C33" s="121">
        <f>+C29*(1-C31)</f>
        <v>3.705E-2</v>
      </c>
      <c r="J33" s="20" t="s">
        <v>42</v>
      </c>
      <c r="K33" s="21" t="s">
        <v>43</v>
      </c>
      <c r="L33" s="20" t="s">
        <v>44</v>
      </c>
    </row>
    <row r="34" spans="2:54">
      <c r="B34" t="s">
        <v>22</v>
      </c>
      <c r="C34" s="122">
        <f>+C81</f>
        <v>129.84179699999999</v>
      </c>
      <c r="D34" s="13"/>
      <c r="G34" t="s">
        <v>31</v>
      </c>
      <c r="I34" s="28"/>
      <c r="J34" s="29">
        <f>+$C$22</f>
        <v>0.02</v>
      </c>
      <c r="K34" s="24">
        <f t="shared" ref="K34:L34" si="1">+$C$22</f>
        <v>0.02</v>
      </c>
      <c r="L34" s="29">
        <f t="shared" si="1"/>
        <v>0.02</v>
      </c>
      <c r="M34" s="26"/>
    </row>
    <row r="35" spans="2:54">
      <c r="B35" t="s">
        <v>36</v>
      </c>
      <c r="C35" s="231">
        <f>71.8/1.53</f>
        <v>46.928104575163395</v>
      </c>
      <c r="D35" s="13"/>
      <c r="E35" s="171"/>
      <c r="G35" t="s">
        <v>97</v>
      </c>
      <c r="I35" s="28"/>
      <c r="J35" s="160">
        <v>0.01</v>
      </c>
      <c r="K35" s="161">
        <v>1.4999999999999999E-2</v>
      </c>
      <c r="L35" s="160">
        <v>0.02</v>
      </c>
      <c r="M35" s="26"/>
    </row>
    <row r="36" spans="2:54">
      <c r="B36" t="s">
        <v>21</v>
      </c>
      <c r="C36" s="7">
        <f>+C35*C34</f>
        <v>6093.2294278431364</v>
      </c>
      <c r="D36" s="13">
        <f>+C36/SUM($C$36:$C$38)</f>
        <v>0.99152943869697641</v>
      </c>
      <c r="G36" t="s">
        <v>53</v>
      </c>
      <c r="I36" s="28"/>
      <c r="J36" s="155">
        <f>+J34+J35</f>
        <v>0.03</v>
      </c>
      <c r="K36" s="156">
        <f t="shared" ref="K36:L36" si="2">+K34+K35</f>
        <v>3.5000000000000003E-2</v>
      </c>
      <c r="L36" s="155">
        <f t="shared" si="2"/>
        <v>0.04</v>
      </c>
      <c r="M36" s="26"/>
    </row>
    <row r="37" spans="2:54">
      <c r="B37" t="s">
        <v>37</v>
      </c>
      <c r="C37" s="123">
        <f>-C77</f>
        <v>0</v>
      </c>
      <c r="D37" s="13">
        <f>+C37/SUM($C$36:$C$38)</f>
        <v>0</v>
      </c>
      <c r="G37" t="s">
        <v>90</v>
      </c>
      <c r="I37" s="26"/>
      <c r="J37" s="42">
        <f>+J36/J40</f>
        <v>0.14660163526856437</v>
      </c>
      <c r="K37" s="43">
        <f>+K36/K40</f>
        <v>0.1374510044450688</v>
      </c>
      <c r="L37" s="44">
        <f>+L36/L40</f>
        <v>0.13130416343451617</v>
      </c>
      <c r="M37" s="26"/>
    </row>
    <row r="38" spans="2:54">
      <c r="B38" t="s">
        <v>38</v>
      </c>
      <c r="C38" s="124">
        <f>-C76</f>
        <v>52.054000000000002</v>
      </c>
      <c r="D38" s="13">
        <f>+C38/SUM($C$36:$C$38)</f>
        <v>8.4705613030235521E-3</v>
      </c>
      <c r="G38" t="s">
        <v>51</v>
      </c>
      <c r="I38" s="26"/>
      <c r="J38" s="27">
        <f>+$C$42</f>
        <v>7.9636189392035137E-2</v>
      </c>
      <c r="K38" s="24">
        <f>+$C$42</f>
        <v>7.9636189392035137E-2</v>
      </c>
      <c r="L38" s="25">
        <f>+$C$42</f>
        <v>7.9636189392035137E-2</v>
      </c>
      <c r="M38" s="26"/>
    </row>
    <row r="39" spans="2:54" ht="15.75" customHeight="1">
      <c r="G39" t="s">
        <v>52</v>
      </c>
      <c r="I39" s="26"/>
      <c r="J39" s="157">
        <v>0.125</v>
      </c>
      <c r="K39" s="158">
        <v>0.17499999999999999</v>
      </c>
      <c r="L39" s="159">
        <v>0.22500000000000001</v>
      </c>
      <c r="M39" s="215"/>
    </row>
    <row r="40" spans="2:54" ht="15" thickBot="1">
      <c r="B40" t="s">
        <v>11</v>
      </c>
      <c r="C40" s="17">
        <f>+(D36*C25)+(D37*C26)+(C33*D38)</f>
        <v>7.9636189392035137E-2</v>
      </c>
      <c r="G40" s="2" t="s">
        <v>67</v>
      </c>
      <c r="H40" s="2"/>
      <c r="I40" s="2"/>
      <c r="J40" s="22">
        <f>+J39+J38</f>
        <v>0.20463618939203515</v>
      </c>
      <c r="K40" s="22">
        <f>+K39+K38</f>
        <v>0.25463618939203514</v>
      </c>
      <c r="L40" s="22">
        <f>+L39+L38</f>
        <v>0.30463618939203513</v>
      </c>
    </row>
    <row r="41" spans="2:54" ht="15" thickBot="1">
      <c r="B41" t="s">
        <v>39</v>
      </c>
      <c r="C41" s="18"/>
      <c r="G41" s="3" t="s">
        <v>91</v>
      </c>
      <c r="J41" s="34">
        <f t="shared" ref="J41" ca="1" si="3">(18.94-23.62*(-$M$65/$M$61)+12.19*((-$M$65/$M$61)^2))/100</f>
        <v>7.9850331926412194E-2</v>
      </c>
      <c r="K41" s="34">
        <f ca="1">(18.94-23.62*(-$M$65/$M$61)+12.19*((-$M$65/$M$61)^2))/100</f>
        <v>7.9850331926412194E-2</v>
      </c>
      <c r="L41" s="34">
        <f t="shared" ref="L41" ca="1" si="4">(18.94-23.62*(-$M$65/$M$61)+12.19*((-$M$65/$M$61)^2))/100</f>
        <v>7.9850331926412194E-2</v>
      </c>
    </row>
    <row r="42" spans="2:54">
      <c r="B42" t="s">
        <v>40</v>
      </c>
      <c r="C42" s="19">
        <f>+IF(ISBLANK(C41)=TRUE,C40,C41)</f>
        <v>7.9636189392035137E-2</v>
      </c>
      <c r="O42" s="3"/>
      <c r="P42" s="23"/>
      <c r="Q42" s="23"/>
      <c r="R42" s="23"/>
      <c r="S42" s="23"/>
      <c r="T42" s="23"/>
      <c r="U42" s="23"/>
      <c r="V42" s="23"/>
    </row>
    <row r="43" spans="2:54" ht="5.15" customHeight="1"/>
    <row r="44" spans="2:54">
      <c r="B44" s="49" t="s">
        <v>29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2:54" ht="5.15" customHeight="1"/>
    <row r="46" spans="2:54">
      <c r="B46" s="5" t="s">
        <v>11</v>
      </c>
      <c r="C46" s="177">
        <f>+C42</f>
        <v>7.9636189392035137E-2</v>
      </c>
      <c r="D46" s="177">
        <f ca="1">C46-($C$46-$L$46)/8</f>
        <v>7.9191812109150356E-2</v>
      </c>
      <c r="E46" s="177">
        <f t="shared" ref="E46:K46" ca="1" si="5">D46-($C$46-$L$46)/8</f>
        <v>7.8747434826265575E-2</v>
      </c>
      <c r="F46" s="177">
        <f t="shared" ca="1" si="5"/>
        <v>7.8303057543380794E-2</v>
      </c>
      <c r="G46" s="177">
        <f t="shared" ca="1" si="5"/>
        <v>7.7858680260496013E-2</v>
      </c>
      <c r="H46" s="177">
        <f t="shared" ca="1" si="5"/>
        <v>7.7414302977611232E-2</v>
      </c>
      <c r="I46" s="177">
        <f t="shared" ca="1" si="5"/>
        <v>7.6969925694726452E-2</v>
      </c>
      <c r="J46" s="177">
        <f t="shared" ca="1" si="5"/>
        <v>7.6525548411841671E-2</v>
      </c>
      <c r="K46" s="177">
        <f t="shared" ca="1" si="5"/>
        <v>7.608117112895689E-2</v>
      </c>
      <c r="L46" s="48">
        <f ca="1">+K28</f>
        <v>7.6081171125520222E-2</v>
      </c>
      <c r="M46" s="177">
        <f ca="1">+L46</f>
        <v>7.6081171125520222E-2</v>
      </c>
      <c r="AQ46" s="5"/>
      <c r="AR46" s="177"/>
      <c r="AS46" s="177"/>
      <c r="AT46" s="177"/>
      <c r="AU46" s="177"/>
      <c r="AV46" s="177"/>
      <c r="AW46" s="177"/>
      <c r="AX46" s="177"/>
      <c r="AY46" s="177"/>
      <c r="AZ46" s="177"/>
      <c r="BA46" s="48"/>
      <c r="BB46" s="177"/>
    </row>
    <row r="47" spans="2:54">
      <c r="B47" s="5" t="s">
        <v>14</v>
      </c>
      <c r="C47" s="179">
        <f ca="1">IF($C$21&lt;YEAR(TODAY()),1+(DAY(TODAY())+MONTH(TODAY())*30-30)/365,(DAY(TODAY())+MONTH(TODAY())*30-30)/365)</f>
        <v>0.16986301369863013</v>
      </c>
      <c r="D47" s="35"/>
      <c r="AQ47" s="5"/>
      <c r="AR47" s="177"/>
      <c r="AS47" s="177"/>
      <c r="AT47" s="177"/>
      <c r="AU47" s="177"/>
      <c r="AV47" s="177"/>
      <c r="AW47" s="177"/>
      <c r="AX47" s="177"/>
      <c r="AY47" s="177"/>
      <c r="AZ47" s="177"/>
      <c r="BA47" s="48"/>
      <c r="BB47" s="177"/>
    </row>
    <row r="48" spans="2:54">
      <c r="B48" t="s">
        <v>13</v>
      </c>
      <c r="C48" s="180">
        <v>0.5</v>
      </c>
      <c r="D48" s="35"/>
      <c r="O48" s="14"/>
      <c r="P48" s="14"/>
      <c r="Q48" s="14"/>
      <c r="R48" s="14"/>
      <c r="S48" s="14"/>
      <c r="T48" s="14"/>
      <c r="U48" s="14"/>
      <c r="V48" s="14"/>
      <c r="AQ48" s="5"/>
      <c r="AR48" s="177"/>
      <c r="AS48" s="177"/>
      <c r="AT48" s="177"/>
      <c r="AU48" s="177"/>
      <c r="AV48" s="177"/>
      <c r="AW48" s="177"/>
      <c r="AX48" s="177"/>
      <c r="AY48" s="177"/>
      <c r="AZ48" s="177"/>
      <c r="BA48" s="48"/>
      <c r="BB48" s="177"/>
    </row>
    <row r="49" spans="2:16383" ht="5.15" customHeight="1">
      <c r="AQ49" s="5"/>
      <c r="AR49" s="177"/>
      <c r="AS49" s="177"/>
      <c r="AT49" s="177"/>
      <c r="AU49" s="177"/>
      <c r="AV49" s="177"/>
      <c r="AW49" s="177"/>
      <c r="AX49" s="177"/>
      <c r="AY49" s="177"/>
      <c r="AZ49" s="177"/>
      <c r="BA49" s="48"/>
      <c r="BB49" s="177"/>
    </row>
    <row r="50" spans="2:16383">
      <c r="B50" s="51" t="s">
        <v>9</v>
      </c>
      <c r="C50" s="51">
        <v>1</v>
      </c>
      <c r="D50" s="51">
        <f>+C50+1</f>
        <v>2</v>
      </c>
      <c r="E50" s="51">
        <f>+D50+1</f>
        <v>3</v>
      </c>
      <c r="F50" s="51">
        <f>+E50+1</f>
        <v>4</v>
      </c>
      <c r="G50" s="51">
        <f>+F50+1</f>
        <v>5</v>
      </c>
      <c r="H50" s="51">
        <f>+G50+1</f>
        <v>6</v>
      </c>
      <c r="I50" s="51">
        <f t="shared" ref="I50:M50" si="6">+H50+1</f>
        <v>7</v>
      </c>
      <c r="J50" s="51">
        <f t="shared" si="6"/>
        <v>8</v>
      </c>
      <c r="K50" s="51">
        <f t="shared" si="6"/>
        <v>9</v>
      </c>
      <c r="L50" s="51">
        <f t="shared" si="6"/>
        <v>10</v>
      </c>
      <c r="M50" s="51">
        <f t="shared" si="6"/>
        <v>11</v>
      </c>
      <c r="AQ50" s="5"/>
      <c r="AR50" s="177"/>
      <c r="AS50" s="177"/>
      <c r="AT50" s="177"/>
      <c r="AU50" s="177"/>
      <c r="AV50" s="177"/>
      <c r="AW50" s="177"/>
      <c r="AX50" s="177"/>
      <c r="AY50" s="177"/>
      <c r="AZ50" s="177"/>
      <c r="BA50" s="48"/>
      <c r="BB50" s="177"/>
    </row>
    <row r="51" spans="2:16383">
      <c r="B51" s="51" t="s">
        <v>8</v>
      </c>
      <c r="C51" s="51">
        <f>+C21</f>
        <v>2021</v>
      </c>
      <c r="D51" s="51">
        <f>+C51+1</f>
        <v>2022</v>
      </c>
      <c r="E51" s="51">
        <f t="shared" ref="E51:L51" si="7">+D51+1</f>
        <v>2023</v>
      </c>
      <c r="F51" s="51">
        <f t="shared" si="7"/>
        <v>2024</v>
      </c>
      <c r="G51" s="51">
        <f>+F51+1</f>
        <v>2025</v>
      </c>
      <c r="H51" s="51">
        <f t="shared" si="7"/>
        <v>2026</v>
      </c>
      <c r="I51" s="51">
        <f t="shared" si="7"/>
        <v>2027</v>
      </c>
      <c r="J51" s="51">
        <f t="shared" si="7"/>
        <v>2028</v>
      </c>
      <c r="K51" s="51">
        <f t="shared" si="7"/>
        <v>2029</v>
      </c>
      <c r="L51" s="51">
        <f t="shared" si="7"/>
        <v>2030</v>
      </c>
      <c r="M51" s="51">
        <f>+L51+1</f>
        <v>2031</v>
      </c>
      <c r="O51" s="14"/>
      <c r="P51" s="14"/>
      <c r="Q51" s="14"/>
      <c r="R51" s="14"/>
      <c r="S51" s="14"/>
      <c r="T51" s="14"/>
      <c r="U51" s="14"/>
      <c r="V51" s="14"/>
      <c r="AQ51" s="5"/>
      <c r="AR51" s="177"/>
      <c r="AS51" s="177"/>
      <c r="AT51" s="177"/>
      <c r="AU51" s="177"/>
      <c r="AV51" s="177"/>
      <c r="AW51" s="177"/>
      <c r="AX51" s="177"/>
      <c r="AY51" s="177"/>
      <c r="AZ51" s="177"/>
      <c r="BA51" s="48"/>
      <c r="BB51" s="177"/>
    </row>
    <row r="52" spans="2:16383" ht="5.15" customHeight="1"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Q52" s="5"/>
      <c r="AR52" s="177"/>
      <c r="AS52" s="177"/>
      <c r="AT52" s="177"/>
      <c r="AU52" s="177"/>
      <c r="AV52" s="177"/>
      <c r="AW52" s="177"/>
      <c r="AX52" s="177"/>
      <c r="AY52" s="177"/>
      <c r="AZ52" s="177"/>
      <c r="BA52" s="48"/>
      <c r="BB52" s="177"/>
    </row>
    <row r="53" spans="2:16383">
      <c r="B53" t="s">
        <v>25</v>
      </c>
      <c r="C53" s="113">
        <f ca="1">+INDEX(Model!$A:$AO,MATCH("EPS",Model!$A:$A,0),MATCH(DCF!C$51,Model!$3:$3,0))</f>
        <v>0.34640593775127188</v>
      </c>
      <c r="D53" s="113">
        <f ca="1">+INDEX(Model!$A:$AO,MATCH("EPS",Model!$A:$A,0),MATCH(DCF!D$51,Model!$3:$3,0))</f>
        <v>0.38448847950442511</v>
      </c>
      <c r="E53" s="113">
        <f ca="1">+INDEX(Model!$A:$AO,MATCH("EPS",Model!$A:$A,0),MATCH(DCF!E$51,Model!$3:$3,0))</f>
        <v>0.83483804526196292</v>
      </c>
      <c r="F53" s="113">
        <f ca="1">+INDEX(Model!$A:$AO,MATCH("EPS",Model!$A:$A,0),MATCH(DCF!F$51,Model!$3:$3,0))</f>
        <v>1.1265615083261127</v>
      </c>
      <c r="G53" s="113">
        <f ca="1">+INDEX(Model!$A:$AO,MATCH("EPS",Model!$A:$A,0),MATCH(DCF!G$51,Model!$3:$3,0))</f>
        <v>1.4948163808636077</v>
      </c>
      <c r="H53" s="113">
        <f ca="1">+INDEX(Model!$A:$AO,MATCH("EPS",Model!$A:$A,0),MATCH(DCF!H$51,Model!$3:$3,0))</f>
        <v>2.2583495313951674</v>
      </c>
      <c r="I53" s="113">
        <f ca="1">+INDEX(Model!$A:$AO,MATCH("EPS",Model!$A:$A,0),MATCH(DCF!I$51,Model!$3:$3,0))</f>
        <v>2.3479490821369517</v>
      </c>
      <c r="J53" s="113">
        <f ca="1">+INDEX(Model!$A:$AO,MATCH("EPS",Model!$A:$A,0),MATCH(DCF!J$51,Model!$3:$3,0))</f>
        <v>3.1258757991837047</v>
      </c>
      <c r="K53" s="113">
        <f ca="1">+INDEX(Model!$A:$AO,MATCH("EPS",Model!$A:$A,0),MATCH(DCF!K$51,Model!$3:$3,0))</f>
        <v>4.0599706835726739</v>
      </c>
      <c r="L53" s="113">
        <f ca="1">+INDEX(Model!$A:$AO,MATCH("EPS",Model!$A:$A,0),MATCH(DCF!L$51,Model!$3:$3,0))</f>
        <v>5.1974937484805892</v>
      </c>
      <c r="M53" s="170">
        <f ca="1">+L53*(1+$K$36)</f>
        <v>5.3794060296774093</v>
      </c>
      <c r="AH53" s="14"/>
      <c r="AI53" s="14"/>
      <c r="AJ53" s="14"/>
      <c r="AK53" s="14"/>
      <c r="AL53" s="14"/>
      <c r="AM53" s="14"/>
      <c r="AN53" s="14"/>
      <c r="AO53" s="14"/>
      <c r="AP53" s="14"/>
      <c r="AQ53" s="5"/>
      <c r="AR53" s="177"/>
      <c r="AS53" s="177"/>
      <c r="AT53" s="177"/>
      <c r="AU53" s="177"/>
      <c r="AV53" s="177"/>
      <c r="AW53" s="177"/>
      <c r="AX53" s="177"/>
      <c r="AY53" s="177"/>
      <c r="AZ53" s="177"/>
      <c r="BA53" s="48"/>
      <c r="BB53" s="177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  <c r="AMJ53" s="14"/>
      <c r="AMK53" s="14"/>
      <c r="AML53" s="14"/>
      <c r="AMM53" s="14"/>
      <c r="AMN53" s="14"/>
      <c r="AMO53" s="14"/>
      <c r="AMP53" s="14"/>
      <c r="AMQ53" s="14"/>
      <c r="AMR53" s="14"/>
      <c r="AMS53" s="14"/>
      <c r="AMT53" s="14"/>
      <c r="AMU53" s="14"/>
      <c r="AMV53" s="14"/>
      <c r="AMW53" s="14"/>
      <c r="AMX53" s="14"/>
      <c r="AMY53" s="14"/>
      <c r="AMZ53" s="14"/>
      <c r="ANA53" s="14"/>
      <c r="ANB53" s="14"/>
      <c r="ANC53" s="14"/>
      <c r="AND53" s="14"/>
      <c r="ANE53" s="14"/>
      <c r="ANF53" s="14"/>
      <c r="ANG53" s="14"/>
      <c r="ANH53" s="14"/>
      <c r="ANI53" s="14"/>
      <c r="ANJ53" s="14"/>
      <c r="ANK53" s="14"/>
      <c r="ANL53" s="14"/>
      <c r="ANM53" s="14"/>
      <c r="ANN53" s="14"/>
      <c r="ANO53" s="14"/>
      <c r="ANP53" s="14"/>
      <c r="ANQ53" s="14"/>
      <c r="ANR53" s="14"/>
      <c r="ANS53" s="14"/>
      <c r="ANT53" s="14"/>
      <c r="ANU53" s="14"/>
      <c r="ANV53" s="14"/>
      <c r="ANW53" s="14"/>
      <c r="ANX53" s="14"/>
      <c r="ANY53" s="14"/>
      <c r="ANZ53" s="14"/>
      <c r="AOA53" s="14"/>
      <c r="AOB53" s="14"/>
      <c r="AOC53" s="14"/>
      <c r="AOD53" s="14"/>
      <c r="AOE53" s="14"/>
      <c r="AOF53" s="14"/>
      <c r="AOG53" s="14"/>
      <c r="AOH53" s="14"/>
      <c r="AOI53" s="14"/>
      <c r="AOJ53" s="14"/>
      <c r="AOK53" s="14"/>
      <c r="AOL53" s="14"/>
      <c r="AOM53" s="14"/>
      <c r="AON53" s="14"/>
      <c r="AOO53" s="14"/>
      <c r="AOP53" s="14"/>
      <c r="AOQ53" s="14"/>
      <c r="AOR53" s="14"/>
      <c r="AOS53" s="14"/>
      <c r="AOT53" s="14"/>
      <c r="AOU53" s="14"/>
      <c r="AOV53" s="14"/>
      <c r="AOW53" s="14"/>
      <c r="AOX53" s="14"/>
      <c r="AOY53" s="14"/>
      <c r="AOZ53" s="14"/>
      <c r="APA53" s="14"/>
      <c r="APB53" s="14"/>
      <c r="APC53" s="14"/>
      <c r="APD53" s="14"/>
      <c r="APE53" s="14"/>
      <c r="APF53" s="14"/>
      <c r="APG53" s="14"/>
      <c r="APH53" s="14"/>
      <c r="API53" s="14"/>
      <c r="APJ53" s="14"/>
      <c r="APK53" s="14"/>
      <c r="APL53" s="14"/>
      <c r="APM53" s="14"/>
      <c r="APN53" s="14"/>
      <c r="APO53" s="14"/>
      <c r="APP53" s="14"/>
      <c r="APQ53" s="14"/>
      <c r="APR53" s="14"/>
      <c r="APS53" s="14"/>
      <c r="APT53" s="14"/>
      <c r="APU53" s="14"/>
      <c r="APV53" s="14"/>
      <c r="APW53" s="14"/>
      <c r="APX53" s="14"/>
      <c r="APY53" s="14"/>
      <c r="APZ53" s="14"/>
      <c r="AQA53" s="14"/>
      <c r="AQB53" s="14"/>
      <c r="AQC53" s="14"/>
      <c r="AQD53" s="14"/>
      <c r="AQE53" s="14"/>
      <c r="AQF53" s="14"/>
      <c r="AQG53" s="14"/>
      <c r="AQH53" s="14"/>
      <c r="AQI53" s="14"/>
      <c r="AQJ53" s="14"/>
      <c r="AQK53" s="14"/>
      <c r="AQL53" s="14"/>
      <c r="AQM53" s="14"/>
      <c r="AQN53" s="14"/>
      <c r="AQO53" s="14"/>
      <c r="AQP53" s="14"/>
      <c r="AQQ53" s="14"/>
      <c r="AQR53" s="14"/>
      <c r="AQS53" s="14"/>
      <c r="AQT53" s="14"/>
      <c r="AQU53" s="14"/>
      <c r="AQV53" s="14"/>
      <c r="AQW53" s="14"/>
      <c r="AQX53" s="14"/>
      <c r="AQY53" s="14"/>
      <c r="AQZ53" s="14"/>
      <c r="ARA53" s="14"/>
      <c r="ARB53" s="14"/>
      <c r="ARC53" s="14"/>
      <c r="ARD53" s="14"/>
      <c r="ARE53" s="14"/>
      <c r="ARF53" s="14"/>
      <c r="ARG53" s="14"/>
      <c r="ARH53" s="14"/>
      <c r="ARI53" s="14"/>
      <c r="ARJ53" s="14"/>
      <c r="ARK53" s="14"/>
      <c r="ARL53" s="14"/>
      <c r="ARM53" s="14"/>
      <c r="ARN53" s="14"/>
      <c r="ARO53" s="14"/>
      <c r="ARP53" s="14"/>
      <c r="ARQ53" s="14"/>
      <c r="ARR53" s="14"/>
      <c r="ARS53" s="14"/>
      <c r="ART53" s="14"/>
      <c r="ARU53" s="14"/>
      <c r="ARV53" s="14"/>
      <c r="ARW53" s="14"/>
      <c r="ARX53" s="14"/>
      <c r="ARY53" s="14"/>
      <c r="ARZ53" s="14"/>
      <c r="ASA53" s="14"/>
      <c r="ASB53" s="14"/>
      <c r="ASC53" s="14"/>
      <c r="ASD53" s="14"/>
      <c r="ASE53" s="14"/>
      <c r="ASF53" s="14"/>
      <c r="ASG53" s="14"/>
      <c r="ASH53" s="14"/>
      <c r="ASI53" s="14"/>
      <c r="ASJ53" s="14"/>
      <c r="ASK53" s="14"/>
      <c r="ASL53" s="14"/>
      <c r="ASM53" s="14"/>
      <c r="ASN53" s="14"/>
      <c r="ASO53" s="14"/>
      <c r="ASP53" s="14"/>
      <c r="ASQ53" s="14"/>
      <c r="ASR53" s="14"/>
      <c r="ASS53" s="14"/>
      <c r="AST53" s="14"/>
      <c r="ASU53" s="14"/>
      <c r="ASV53" s="14"/>
      <c r="ASW53" s="14"/>
      <c r="ASX53" s="14"/>
      <c r="ASY53" s="14"/>
      <c r="ASZ53" s="14"/>
      <c r="ATA53" s="14"/>
      <c r="ATB53" s="14"/>
      <c r="ATC53" s="14"/>
      <c r="ATD53" s="14"/>
      <c r="ATE53" s="14"/>
      <c r="ATF53" s="14"/>
      <c r="ATG53" s="14"/>
      <c r="ATH53" s="14"/>
      <c r="ATI53" s="14"/>
      <c r="ATJ53" s="14"/>
      <c r="ATK53" s="14"/>
      <c r="ATL53" s="14"/>
      <c r="ATM53" s="14"/>
      <c r="ATN53" s="14"/>
      <c r="ATO53" s="14"/>
      <c r="ATP53" s="14"/>
      <c r="ATQ53" s="14"/>
      <c r="ATR53" s="14"/>
      <c r="ATS53" s="14"/>
      <c r="ATT53" s="14"/>
      <c r="ATU53" s="14"/>
      <c r="ATV53" s="14"/>
      <c r="ATW53" s="14"/>
      <c r="ATX53" s="14"/>
      <c r="ATY53" s="14"/>
      <c r="ATZ53" s="14"/>
      <c r="AUA53" s="14"/>
      <c r="AUB53" s="14"/>
      <c r="AUC53" s="14"/>
      <c r="AUD53" s="14"/>
      <c r="AUE53" s="14"/>
      <c r="AUF53" s="14"/>
      <c r="AUG53" s="14"/>
      <c r="AUH53" s="14"/>
      <c r="AUI53" s="14"/>
      <c r="AUJ53" s="14"/>
      <c r="AUK53" s="14"/>
      <c r="AUL53" s="14"/>
      <c r="AUM53" s="14"/>
      <c r="AUN53" s="14"/>
      <c r="AUO53" s="14"/>
      <c r="AUP53" s="14"/>
      <c r="AUQ53" s="14"/>
      <c r="AUR53" s="14"/>
      <c r="AUS53" s="14"/>
      <c r="AUT53" s="14"/>
      <c r="AUU53" s="14"/>
      <c r="AUV53" s="14"/>
      <c r="AUW53" s="14"/>
      <c r="AUX53" s="14"/>
      <c r="AUY53" s="14"/>
      <c r="AUZ53" s="14"/>
      <c r="AVA53" s="14"/>
      <c r="AVB53" s="14"/>
      <c r="AVC53" s="14"/>
      <c r="AVD53" s="14"/>
      <c r="AVE53" s="14"/>
      <c r="AVF53" s="14"/>
      <c r="AVG53" s="14"/>
      <c r="AVH53" s="14"/>
      <c r="AVI53" s="14"/>
      <c r="AVJ53" s="14"/>
      <c r="AVK53" s="14"/>
      <c r="AVL53" s="14"/>
      <c r="AVM53" s="14"/>
      <c r="AVN53" s="14"/>
      <c r="AVO53" s="14"/>
      <c r="AVP53" s="14"/>
      <c r="AVQ53" s="14"/>
      <c r="AVR53" s="14"/>
      <c r="AVS53" s="14"/>
      <c r="AVT53" s="14"/>
      <c r="AVU53" s="14"/>
      <c r="AVV53" s="14"/>
      <c r="AVW53" s="14"/>
      <c r="AVX53" s="14"/>
      <c r="AVY53" s="14"/>
      <c r="AVZ53" s="14"/>
      <c r="AWA53" s="14"/>
      <c r="AWB53" s="14"/>
      <c r="AWC53" s="14"/>
      <c r="AWD53" s="14"/>
      <c r="AWE53" s="14"/>
      <c r="AWF53" s="14"/>
      <c r="AWG53" s="14"/>
      <c r="AWH53" s="14"/>
      <c r="AWI53" s="14"/>
      <c r="AWJ53" s="14"/>
      <c r="AWK53" s="14"/>
      <c r="AWL53" s="14"/>
      <c r="AWM53" s="14"/>
      <c r="AWN53" s="14"/>
      <c r="AWO53" s="14"/>
      <c r="AWP53" s="14"/>
      <c r="AWQ53" s="14"/>
      <c r="AWR53" s="14"/>
      <c r="AWS53" s="14"/>
      <c r="AWT53" s="14"/>
      <c r="AWU53" s="14"/>
      <c r="AWV53" s="14"/>
      <c r="AWW53" s="14"/>
      <c r="AWX53" s="14"/>
      <c r="AWY53" s="14"/>
      <c r="AWZ53" s="14"/>
      <c r="AXA53" s="14"/>
      <c r="AXB53" s="14"/>
      <c r="AXC53" s="14"/>
      <c r="AXD53" s="14"/>
      <c r="AXE53" s="14"/>
      <c r="AXF53" s="14"/>
      <c r="AXG53" s="14"/>
      <c r="AXH53" s="14"/>
      <c r="AXI53" s="14"/>
      <c r="AXJ53" s="14"/>
      <c r="AXK53" s="14"/>
      <c r="AXL53" s="14"/>
      <c r="AXM53" s="14"/>
      <c r="AXN53" s="14"/>
      <c r="AXO53" s="14"/>
      <c r="AXP53" s="14"/>
      <c r="AXQ53" s="14"/>
      <c r="AXR53" s="14"/>
      <c r="AXS53" s="14"/>
      <c r="AXT53" s="14"/>
      <c r="AXU53" s="14"/>
      <c r="AXV53" s="14"/>
      <c r="AXW53" s="14"/>
      <c r="AXX53" s="14"/>
      <c r="AXY53" s="14"/>
      <c r="AXZ53" s="14"/>
      <c r="AYA53" s="14"/>
      <c r="AYB53" s="14"/>
      <c r="AYC53" s="14"/>
      <c r="AYD53" s="14"/>
      <c r="AYE53" s="14"/>
      <c r="AYF53" s="14"/>
      <c r="AYG53" s="14"/>
      <c r="AYH53" s="14"/>
      <c r="AYI53" s="14"/>
      <c r="AYJ53" s="14"/>
      <c r="AYK53" s="14"/>
      <c r="AYL53" s="14"/>
      <c r="AYM53" s="14"/>
      <c r="AYN53" s="14"/>
      <c r="AYO53" s="14"/>
      <c r="AYP53" s="14"/>
      <c r="AYQ53" s="14"/>
      <c r="AYR53" s="14"/>
      <c r="AYS53" s="14"/>
      <c r="AYT53" s="14"/>
      <c r="AYU53" s="14"/>
      <c r="AYV53" s="14"/>
      <c r="AYW53" s="14"/>
      <c r="AYX53" s="14"/>
      <c r="AYY53" s="14"/>
      <c r="AYZ53" s="14"/>
      <c r="AZA53" s="14"/>
      <c r="AZB53" s="14"/>
      <c r="AZC53" s="14"/>
      <c r="AZD53" s="14"/>
      <c r="AZE53" s="14"/>
      <c r="AZF53" s="14"/>
      <c r="AZG53" s="14"/>
      <c r="AZH53" s="14"/>
      <c r="AZI53" s="14"/>
      <c r="AZJ53" s="14"/>
      <c r="AZK53" s="14"/>
      <c r="AZL53" s="14"/>
      <c r="AZM53" s="14"/>
      <c r="AZN53" s="14"/>
      <c r="AZO53" s="14"/>
      <c r="AZP53" s="14"/>
      <c r="AZQ53" s="14"/>
      <c r="AZR53" s="14"/>
      <c r="AZS53" s="14"/>
      <c r="AZT53" s="14"/>
      <c r="AZU53" s="14"/>
      <c r="AZV53" s="14"/>
      <c r="AZW53" s="14"/>
      <c r="AZX53" s="14"/>
      <c r="AZY53" s="14"/>
      <c r="AZZ53" s="14"/>
      <c r="BAA53" s="14"/>
      <c r="BAB53" s="14"/>
      <c r="BAC53" s="14"/>
      <c r="BAD53" s="14"/>
      <c r="BAE53" s="14"/>
      <c r="BAF53" s="14"/>
      <c r="BAG53" s="14"/>
      <c r="BAH53" s="14"/>
      <c r="BAI53" s="14"/>
      <c r="BAJ53" s="14"/>
      <c r="BAK53" s="14"/>
      <c r="BAL53" s="14"/>
      <c r="BAM53" s="14"/>
      <c r="BAN53" s="14"/>
      <c r="BAO53" s="14"/>
      <c r="BAP53" s="14"/>
      <c r="BAQ53" s="14"/>
      <c r="BAR53" s="14"/>
      <c r="BAS53" s="14"/>
      <c r="BAT53" s="14"/>
      <c r="BAU53" s="14"/>
      <c r="BAV53" s="14"/>
      <c r="BAW53" s="14"/>
      <c r="BAX53" s="14"/>
      <c r="BAY53" s="14"/>
      <c r="BAZ53" s="14"/>
      <c r="BBA53" s="14"/>
      <c r="BBB53" s="14"/>
      <c r="BBC53" s="14"/>
      <c r="BBD53" s="14"/>
      <c r="BBE53" s="14"/>
      <c r="BBF53" s="14"/>
      <c r="BBG53" s="14"/>
      <c r="BBH53" s="14"/>
      <c r="BBI53" s="14"/>
      <c r="BBJ53" s="14"/>
      <c r="BBK53" s="14"/>
      <c r="BBL53" s="14"/>
      <c r="BBM53" s="14"/>
      <c r="BBN53" s="14"/>
      <c r="BBO53" s="14"/>
      <c r="BBP53" s="14"/>
      <c r="BBQ53" s="14"/>
      <c r="BBR53" s="14"/>
      <c r="BBS53" s="14"/>
      <c r="BBT53" s="14"/>
      <c r="BBU53" s="14"/>
      <c r="BBV53" s="14"/>
      <c r="BBW53" s="14"/>
      <c r="BBX53" s="14"/>
      <c r="BBY53" s="14"/>
      <c r="BBZ53" s="14"/>
      <c r="BCA53" s="14"/>
      <c r="BCB53" s="14"/>
      <c r="BCC53" s="14"/>
      <c r="BCD53" s="14"/>
      <c r="BCE53" s="14"/>
      <c r="BCF53" s="14"/>
      <c r="BCG53" s="14"/>
      <c r="BCH53" s="14"/>
      <c r="BCI53" s="14"/>
      <c r="BCJ53" s="14"/>
      <c r="BCK53" s="14"/>
      <c r="BCL53" s="14"/>
      <c r="BCM53" s="14"/>
      <c r="BCN53" s="14"/>
      <c r="BCO53" s="14"/>
      <c r="BCP53" s="14"/>
      <c r="BCQ53" s="14"/>
      <c r="BCR53" s="14"/>
      <c r="BCS53" s="14"/>
      <c r="BCT53" s="14"/>
      <c r="BCU53" s="14"/>
      <c r="BCV53" s="14"/>
      <c r="BCW53" s="14"/>
      <c r="BCX53" s="14"/>
      <c r="BCY53" s="14"/>
      <c r="BCZ53" s="14"/>
      <c r="BDA53" s="14"/>
      <c r="BDB53" s="14"/>
      <c r="BDC53" s="14"/>
      <c r="BDD53" s="14"/>
      <c r="BDE53" s="14"/>
      <c r="BDF53" s="14"/>
      <c r="BDG53" s="14"/>
      <c r="BDH53" s="14"/>
      <c r="BDI53" s="14"/>
      <c r="BDJ53" s="14"/>
      <c r="BDK53" s="14"/>
      <c r="BDL53" s="14"/>
      <c r="BDM53" s="14"/>
      <c r="BDN53" s="14"/>
      <c r="BDO53" s="14"/>
      <c r="BDP53" s="14"/>
      <c r="BDQ53" s="14"/>
      <c r="BDR53" s="14"/>
      <c r="BDS53" s="14"/>
      <c r="BDT53" s="14"/>
      <c r="BDU53" s="14"/>
      <c r="BDV53" s="14"/>
      <c r="BDW53" s="14"/>
      <c r="BDX53" s="14"/>
      <c r="BDY53" s="14"/>
      <c r="BDZ53" s="14"/>
      <c r="BEA53" s="14"/>
      <c r="BEB53" s="14"/>
      <c r="BEC53" s="14"/>
      <c r="BED53" s="14"/>
      <c r="BEE53" s="14"/>
      <c r="BEF53" s="14"/>
      <c r="BEG53" s="14"/>
      <c r="BEH53" s="14"/>
      <c r="BEI53" s="14"/>
      <c r="BEJ53" s="14"/>
      <c r="BEK53" s="14"/>
      <c r="BEL53" s="14"/>
      <c r="BEM53" s="14"/>
      <c r="BEN53" s="14"/>
      <c r="BEO53" s="14"/>
      <c r="BEP53" s="14"/>
      <c r="BEQ53" s="14"/>
      <c r="BER53" s="14"/>
      <c r="BES53" s="14"/>
      <c r="BET53" s="14"/>
      <c r="BEU53" s="14"/>
      <c r="BEV53" s="14"/>
      <c r="BEW53" s="14"/>
      <c r="BEX53" s="14"/>
      <c r="BEY53" s="14"/>
      <c r="BEZ53" s="14"/>
      <c r="BFA53" s="14"/>
      <c r="BFB53" s="14"/>
      <c r="BFC53" s="14"/>
      <c r="BFD53" s="14"/>
      <c r="BFE53" s="14"/>
      <c r="BFF53" s="14"/>
      <c r="BFG53" s="14"/>
      <c r="BFH53" s="14"/>
      <c r="BFI53" s="14"/>
      <c r="BFJ53" s="14"/>
      <c r="BFK53" s="14"/>
      <c r="BFL53" s="14"/>
      <c r="BFM53" s="14"/>
      <c r="BFN53" s="14"/>
      <c r="BFO53" s="14"/>
      <c r="BFP53" s="14"/>
      <c r="BFQ53" s="14"/>
      <c r="BFR53" s="14"/>
      <c r="BFS53" s="14"/>
      <c r="BFT53" s="14"/>
      <c r="BFU53" s="14"/>
      <c r="BFV53" s="14"/>
      <c r="BFW53" s="14"/>
      <c r="BFX53" s="14"/>
      <c r="BFY53" s="14"/>
      <c r="BFZ53" s="14"/>
      <c r="BGA53" s="14"/>
      <c r="BGB53" s="14"/>
      <c r="BGC53" s="14"/>
      <c r="BGD53" s="14"/>
      <c r="BGE53" s="14"/>
      <c r="BGF53" s="14"/>
      <c r="BGG53" s="14"/>
      <c r="BGH53" s="14"/>
      <c r="BGI53" s="14"/>
      <c r="BGJ53" s="14"/>
      <c r="BGK53" s="14"/>
      <c r="BGL53" s="14"/>
      <c r="BGM53" s="14"/>
      <c r="BGN53" s="14"/>
      <c r="BGO53" s="14"/>
      <c r="BGP53" s="14"/>
      <c r="BGQ53" s="14"/>
      <c r="BGR53" s="14"/>
      <c r="BGS53" s="14"/>
      <c r="BGT53" s="14"/>
      <c r="BGU53" s="14"/>
      <c r="BGV53" s="14"/>
      <c r="BGW53" s="14"/>
      <c r="BGX53" s="14"/>
      <c r="BGY53" s="14"/>
      <c r="BGZ53" s="14"/>
      <c r="BHA53" s="14"/>
      <c r="BHB53" s="14"/>
      <c r="BHC53" s="14"/>
      <c r="BHD53" s="14"/>
      <c r="BHE53" s="14"/>
      <c r="BHF53" s="14"/>
      <c r="BHG53" s="14"/>
      <c r="BHH53" s="14"/>
      <c r="BHI53" s="14"/>
      <c r="BHJ53" s="14"/>
      <c r="BHK53" s="14"/>
      <c r="BHL53" s="14"/>
      <c r="BHM53" s="14"/>
      <c r="BHN53" s="14"/>
      <c r="BHO53" s="14"/>
      <c r="BHP53" s="14"/>
      <c r="BHQ53" s="14"/>
      <c r="BHR53" s="14"/>
      <c r="BHS53" s="14"/>
      <c r="BHT53" s="14"/>
      <c r="BHU53" s="14"/>
      <c r="BHV53" s="14"/>
      <c r="BHW53" s="14"/>
      <c r="BHX53" s="14"/>
      <c r="BHY53" s="14"/>
      <c r="BHZ53" s="14"/>
      <c r="BIA53" s="14"/>
      <c r="BIB53" s="14"/>
      <c r="BIC53" s="14"/>
      <c r="BID53" s="14"/>
      <c r="BIE53" s="14"/>
      <c r="BIF53" s="14"/>
      <c r="BIG53" s="14"/>
      <c r="BIH53" s="14"/>
      <c r="BII53" s="14"/>
      <c r="BIJ53" s="14"/>
      <c r="BIK53" s="14"/>
      <c r="BIL53" s="14"/>
      <c r="BIM53" s="14"/>
      <c r="BIN53" s="14"/>
      <c r="BIO53" s="14"/>
      <c r="BIP53" s="14"/>
      <c r="BIQ53" s="14"/>
      <c r="BIR53" s="14"/>
      <c r="BIS53" s="14"/>
      <c r="BIT53" s="14"/>
      <c r="BIU53" s="14"/>
      <c r="BIV53" s="14"/>
      <c r="BIW53" s="14"/>
      <c r="BIX53" s="14"/>
      <c r="BIY53" s="14"/>
      <c r="BIZ53" s="14"/>
      <c r="BJA53" s="14"/>
      <c r="BJB53" s="14"/>
      <c r="BJC53" s="14"/>
      <c r="BJD53" s="14"/>
      <c r="BJE53" s="14"/>
      <c r="BJF53" s="14"/>
      <c r="BJG53" s="14"/>
      <c r="BJH53" s="14"/>
      <c r="BJI53" s="14"/>
      <c r="BJJ53" s="14"/>
      <c r="BJK53" s="14"/>
      <c r="BJL53" s="14"/>
      <c r="BJM53" s="14"/>
      <c r="BJN53" s="14"/>
      <c r="BJO53" s="14"/>
      <c r="BJP53" s="14"/>
      <c r="BJQ53" s="14"/>
      <c r="BJR53" s="14"/>
      <c r="BJS53" s="14"/>
      <c r="BJT53" s="14"/>
      <c r="BJU53" s="14"/>
      <c r="BJV53" s="14"/>
      <c r="BJW53" s="14"/>
      <c r="BJX53" s="14"/>
      <c r="BJY53" s="14"/>
      <c r="BJZ53" s="14"/>
      <c r="BKA53" s="14"/>
      <c r="BKB53" s="14"/>
      <c r="BKC53" s="14"/>
      <c r="BKD53" s="14"/>
      <c r="BKE53" s="14"/>
      <c r="BKF53" s="14"/>
      <c r="BKG53" s="14"/>
      <c r="BKH53" s="14"/>
      <c r="BKI53" s="14"/>
      <c r="BKJ53" s="14"/>
      <c r="BKK53" s="14"/>
      <c r="BKL53" s="14"/>
      <c r="BKM53" s="14"/>
      <c r="BKN53" s="14"/>
      <c r="BKO53" s="14"/>
      <c r="BKP53" s="14"/>
      <c r="BKQ53" s="14"/>
      <c r="BKR53" s="14"/>
      <c r="BKS53" s="14"/>
      <c r="BKT53" s="14"/>
      <c r="BKU53" s="14"/>
      <c r="BKV53" s="14"/>
      <c r="BKW53" s="14"/>
      <c r="BKX53" s="14"/>
      <c r="BKY53" s="14"/>
      <c r="BKZ53" s="14"/>
      <c r="BLA53" s="14"/>
      <c r="BLB53" s="14"/>
      <c r="BLC53" s="14"/>
      <c r="BLD53" s="14"/>
      <c r="BLE53" s="14"/>
      <c r="BLF53" s="14"/>
      <c r="BLG53" s="14"/>
      <c r="BLH53" s="14"/>
      <c r="BLI53" s="14"/>
      <c r="BLJ53" s="14"/>
      <c r="BLK53" s="14"/>
      <c r="BLL53" s="14"/>
      <c r="BLM53" s="14"/>
      <c r="BLN53" s="14"/>
      <c r="BLO53" s="14"/>
      <c r="BLP53" s="14"/>
      <c r="BLQ53" s="14"/>
      <c r="BLR53" s="14"/>
      <c r="BLS53" s="14"/>
      <c r="BLT53" s="14"/>
      <c r="BLU53" s="14"/>
      <c r="BLV53" s="14"/>
      <c r="BLW53" s="14"/>
      <c r="BLX53" s="14"/>
      <c r="BLY53" s="14"/>
      <c r="BLZ53" s="14"/>
      <c r="BMA53" s="14"/>
      <c r="BMB53" s="14"/>
      <c r="BMC53" s="14"/>
      <c r="BMD53" s="14"/>
      <c r="BME53" s="14"/>
      <c r="BMF53" s="14"/>
      <c r="BMG53" s="14"/>
      <c r="BMH53" s="14"/>
      <c r="BMI53" s="14"/>
      <c r="BMJ53" s="14"/>
      <c r="BMK53" s="14"/>
      <c r="BML53" s="14"/>
      <c r="BMM53" s="14"/>
      <c r="BMN53" s="14"/>
      <c r="BMO53" s="14"/>
      <c r="BMP53" s="14"/>
      <c r="BMQ53" s="14"/>
      <c r="BMR53" s="14"/>
      <c r="BMS53" s="14"/>
      <c r="BMT53" s="14"/>
      <c r="BMU53" s="14"/>
      <c r="BMV53" s="14"/>
      <c r="BMW53" s="14"/>
      <c r="BMX53" s="14"/>
      <c r="BMY53" s="14"/>
      <c r="BMZ53" s="14"/>
      <c r="BNA53" s="14"/>
      <c r="BNB53" s="14"/>
      <c r="BNC53" s="14"/>
      <c r="BND53" s="14"/>
      <c r="BNE53" s="14"/>
      <c r="BNF53" s="14"/>
      <c r="BNG53" s="14"/>
      <c r="BNH53" s="14"/>
      <c r="BNI53" s="14"/>
      <c r="BNJ53" s="14"/>
      <c r="BNK53" s="14"/>
      <c r="BNL53" s="14"/>
      <c r="BNM53" s="14"/>
      <c r="BNN53" s="14"/>
      <c r="BNO53" s="14"/>
      <c r="BNP53" s="14"/>
      <c r="BNQ53" s="14"/>
      <c r="BNR53" s="14"/>
      <c r="BNS53" s="14"/>
      <c r="BNT53" s="14"/>
      <c r="BNU53" s="14"/>
      <c r="BNV53" s="14"/>
      <c r="BNW53" s="14"/>
      <c r="BNX53" s="14"/>
      <c r="BNY53" s="14"/>
      <c r="BNZ53" s="14"/>
      <c r="BOA53" s="14"/>
      <c r="BOB53" s="14"/>
      <c r="BOC53" s="14"/>
      <c r="BOD53" s="14"/>
      <c r="BOE53" s="14"/>
      <c r="BOF53" s="14"/>
      <c r="BOG53" s="14"/>
      <c r="BOH53" s="14"/>
      <c r="BOI53" s="14"/>
      <c r="BOJ53" s="14"/>
      <c r="BOK53" s="14"/>
      <c r="BOL53" s="14"/>
      <c r="BOM53" s="14"/>
      <c r="BON53" s="14"/>
      <c r="BOO53" s="14"/>
      <c r="BOP53" s="14"/>
      <c r="BOQ53" s="14"/>
      <c r="BOR53" s="14"/>
      <c r="BOS53" s="14"/>
      <c r="BOT53" s="14"/>
      <c r="BOU53" s="14"/>
      <c r="BOV53" s="14"/>
      <c r="BOW53" s="14"/>
      <c r="BOX53" s="14"/>
      <c r="BOY53" s="14"/>
      <c r="BOZ53" s="14"/>
      <c r="BPA53" s="14"/>
      <c r="BPB53" s="14"/>
      <c r="BPC53" s="14"/>
      <c r="BPD53" s="14"/>
      <c r="BPE53" s="14"/>
      <c r="BPF53" s="14"/>
      <c r="BPG53" s="14"/>
      <c r="BPH53" s="14"/>
      <c r="BPI53" s="14"/>
      <c r="BPJ53" s="14"/>
      <c r="BPK53" s="14"/>
      <c r="BPL53" s="14"/>
      <c r="BPM53" s="14"/>
      <c r="BPN53" s="14"/>
      <c r="BPO53" s="14"/>
      <c r="BPP53" s="14"/>
      <c r="BPQ53" s="14"/>
      <c r="BPR53" s="14"/>
      <c r="BPS53" s="14"/>
      <c r="BPT53" s="14"/>
      <c r="BPU53" s="14"/>
      <c r="BPV53" s="14"/>
      <c r="BPW53" s="14"/>
      <c r="BPX53" s="14"/>
      <c r="BPY53" s="14"/>
      <c r="BPZ53" s="14"/>
      <c r="BQA53" s="14"/>
      <c r="BQB53" s="14"/>
      <c r="BQC53" s="14"/>
      <c r="BQD53" s="14"/>
      <c r="BQE53" s="14"/>
      <c r="BQF53" s="14"/>
      <c r="BQG53" s="14"/>
      <c r="BQH53" s="14"/>
      <c r="BQI53" s="14"/>
      <c r="BQJ53" s="14"/>
      <c r="BQK53" s="14"/>
      <c r="BQL53" s="14"/>
      <c r="BQM53" s="14"/>
      <c r="BQN53" s="14"/>
      <c r="BQO53" s="14"/>
      <c r="BQP53" s="14"/>
      <c r="BQQ53" s="14"/>
      <c r="BQR53" s="14"/>
      <c r="BQS53" s="14"/>
      <c r="BQT53" s="14"/>
      <c r="BQU53" s="14"/>
      <c r="BQV53" s="14"/>
      <c r="BQW53" s="14"/>
      <c r="BQX53" s="14"/>
      <c r="BQY53" s="14"/>
      <c r="BQZ53" s="14"/>
      <c r="BRA53" s="14"/>
      <c r="BRB53" s="14"/>
      <c r="BRC53" s="14"/>
      <c r="BRD53" s="14"/>
      <c r="BRE53" s="14"/>
      <c r="BRF53" s="14"/>
      <c r="BRG53" s="14"/>
      <c r="BRH53" s="14"/>
      <c r="BRI53" s="14"/>
      <c r="BRJ53" s="14"/>
      <c r="BRK53" s="14"/>
      <c r="BRL53" s="14"/>
      <c r="BRM53" s="14"/>
      <c r="BRN53" s="14"/>
      <c r="BRO53" s="14"/>
      <c r="BRP53" s="14"/>
      <c r="BRQ53" s="14"/>
      <c r="BRR53" s="14"/>
      <c r="BRS53" s="14"/>
      <c r="BRT53" s="14"/>
      <c r="BRU53" s="14"/>
      <c r="BRV53" s="14"/>
      <c r="BRW53" s="14"/>
      <c r="BRX53" s="14"/>
      <c r="BRY53" s="14"/>
      <c r="BRZ53" s="14"/>
      <c r="BSA53" s="14"/>
      <c r="BSB53" s="14"/>
      <c r="BSC53" s="14"/>
      <c r="BSD53" s="14"/>
      <c r="BSE53" s="14"/>
      <c r="BSF53" s="14"/>
      <c r="BSG53" s="14"/>
      <c r="BSH53" s="14"/>
      <c r="BSI53" s="14"/>
      <c r="BSJ53" s="14"/>
      <c r="BSK53" s="14"/>
      <c r="BSL53" s="14"/>
      <c r="BSM53" s="14"/>
      <c r="BSN53" s="14"/>
      <c r="BSO53" s="14"/>
      <c r="BSP53" s="14"/>
      <c r="BSQ53" s="14"/>
      <c r="BSR53" s="14"/>
      <c r="BSS53" s="14"/>
      <c r="BST53" s="14"/>
      <c r="BSU53" s="14"/>
      <c r="BSV53" s="14"/>
      <c r="BSW53" s="14"/>
      <c r="BSX53" s="14"/>
      <c r="BSY53" s="14"/>
      <c r="BSZ53" s="14"/>
      <c r="BTA53" s="14"/>
      <c r="BTB53" s="14"/>
      <c r="BTC53" s="14"/>
      <c r="BTD53" s="14"/>
      <c r="BTE53" s="14"/>
      <c r="BTF53" s="14"/>
      <c r="BTG53" s="14"/>
      <c r="BTH53" s="14"/>
      <c r="BTI53" s="14"/>
      <c r="BTJ53" s="14"/>
      <c r="BTK53" s="14"/>
      <c r="BTL53" s="14"/>
      <c r="BTM53" s="14"/>
      <c r="BTN53" s="14"/>
      <c r="BTO53" s="14"/>
      <c r="BTP53" s="14"/>
      <c r="BTQ53" s="14"/>
      <c r="BTR53" s="14"/>
      <c r="BTS53" s="14"/>
      <c r="BTT53" s="14"/>
      <c r="BTU53" s="14"/>
      <c r="BTV53" s="14"/>
      <c r="BTW53" s="14"/>
      <c r="BTX53" s="14"/>
      <c r="BTY53" s="14"/>
      <c r="BTZ53" s="14"/>
      <c r="BUA53" s="14"/>
      <c r="BUB53" s="14"/>
      <c r="BUC53" s="14"/>
      <c r="BUD53" s="14"/>
      <c r="BUE53" s="14"/>
      <c r="BUF53" s="14"/>
      <c r="BUG53" s="14"/>
      <c r="BUH53" s="14"/>
      <c r="BUI53" s="14"/>
      <c r="BUJ53" s="14"/>
      <c r="BUK53" s="14"/>
      <c r="BUL53" s="14"/>
      <c r="BUM53" s="14"/>
      <c r="BUN53" s="14"/>
      <c r="BUO53" s="14"/>
      <c r="BUP53" s="14"/>
      <c r="BUQ53" s="14"/>
      <c r="BUR53" s="14"/>
      <c r="BUS53" s="14"/>
      <c r="BUT53" s="14"/>
      <c r="BUU53" s="14"/>
      <c r="BUV53" s="14"/>
      <c r="BUW53" s="14"/>
      <c r="BUX53" s="14"/>
      <c r="BUY53" s="14"/>
      <c r="BUZ53" s="14"/>
      <c r="BVA53" s="14"/>
      <c r="BVB53" s="14"/>
      <c r="BVC53" s="14"/>
      <c r="BVD53" s="14"/>
      <c r="BVE53" s="14"/>
      <c r="BVF53" s="14"/>
      <c r="BVG53" s="14"/>
      <c r="BVH53" s="14"/>
      <c r="BVI53" s="14"/>
      <c r="BVJ53" s="14"/>
      <c r="BVK53" s="14"/>
      <c r="BVL53" s="14"/>
      <c r="BVM53" s="14"/>
      <c r="BVN53" s="14"/>
      <c r="BVO53" s="14"/>
      <c r="BVP53" s="14"/>
      <c r="BVQ53" s="14"/>
      <c r="BVR53" s="14"/>
      <c r="BVS53" s="14"/>
      <c r="BVT53" s="14"/>
      <c r="BVU53" s="14"/>
      <c r="BVV53" s="14"/>
      <c r="BVW53" s="14"/>
      <c r="BVX53" s="14"/>
      <c r="BVY53" s="14"/>
      <c r="BVZ53" s="14"/>
      <c r="BWA53" s="14"/>
      <c r="BWB53" s="14"/>
      <c r="BWC53" s="14"/>
      <c r="BWD53" s="14"/>
      <c r="BWE53" s="14"/>
      <c r="BWF53" s="14"/>
      <c r="BWG53" s="14"/>
      <c r="BWH53" s="14"/>
      <c r="BWI53" s="14"/>
      <c r="BWJ53" s="14"/>
      <c r="BWK53" s="14"/>
      <c r="BWL53" s="14"/>
      <c r="BWM53" s="14"/>
      <c r="BWN53" s="14"/>
      <c r="BWO53" s="14"/>
      <c r="BWP53" s="14"/>
      <c r="BWQ53" s="14"/>
      <c r="BWR53" s="14"/>
      <c r="BWS53" s="14"/>
      <c r="BWT53" s="14"/>
      <c r="BWU53" s="14"/>
      <c r="BWV53" s="14"/>
      <c r="BWW53" s="14"/>
      <c r="BWX53" s="14"/>
      <c r="BWY53" s="14"/>
      <c r="BWZ53" s="14"/>
      <c r="BXA53" s="14"/>
      <c r="BXB53" s="14"/>
      <c r="BXC53" s="14"/>
      <c r="BXD53" s="14"/>
      <c r="BXE53" s="14"/>
      <c r="BXF53" s="14"/>
      <c r="BXG53" s="14"/>
      <c r="BXH53" s="14"/>
      <c r="BXI53" s="14"/>
      <c r="BXJ53" s="14"/>
      <c r="BXK53" s="14"/>
      <c r="BXL53" s="14"/>
      <c r="BXM53" s="14"/>
      <c r="BXN53" s="14"/>
      <c r="BXO53" s="14"/>
      <c r="BXP53" s="14"/>
      <c r="BXQ53" s="14"/>
      <c r="BXR53" s="14"/>
      <c r="BXS53" s="14"/>
      <c r="BXT53" s="14"/>
      <c r="BXU53" s="14"/>
      <c r="BXV53" s="14"/>
      <c r="BXW53" s="14"/>
      <c r="BXX53" s="14"/>
      <c r="BXY53" s="14"/>
      <c r="BXZ53" s="14"/>
      <c r="BYA53" s="14"/>
      <c r="BYB53" s="14"/>
      <c r="BYC53" s="14"/>
      <c r="BYD53" s="14"/>
      <c r="BYE53" s="14"/>
      <c r="BYF53" s="14"/>
      <c r="BYG53" s="14"/>
      <c r="BYH53" s="14"/>
      <c r="BYI53" s="14"/>
      <c r="BYJ53" s="14"/>
      <c r="BYK53" s="14"/>
      <c r="BYL53" s="14"/>
      <c r="BYM53" s="14"/>
      <c r="BYN53" s="14"/>
      <c r="BYO53" s="14"/>
      <c r="BYP53" s="14"/>
      <c r="BYQ53" s="14"/>
      <c r="BYR53" s="14"/>
      <c r="BYS53" s="14"/>
      <c r="BYT53" s="14"/>
      <c r="BYU53" s="14"/>
      <c r="BYV53" s="14"/>
      <c r="BYW53" s="14"/>
      <c r="BYX53" s="14"/>
      <c r="BYY53" s="14"/>
      <c r="BYZ53" s="14"/>
      <c r="BZA53" s="14"/>
      <c r="BZB53" s="14"/>
      <c r="BZC53" s="14"/>
      <c r="BZD53" s="14"/>
      <c r="BZE53" s="14"/>
      <c r="BZF53" s="14"/>
      <c r="BZG53" s="14"/>
      <c r="BZH53" s="14"/>
      <c r="BZI53" s="14"/>
      <c r="BZJ53" s="14"/>
      <c r="BZK53" s="14"/>
      <c r="BZL53" s="14"/>
      <c r="BZM53" s="14"/>
      <c r="BZN53" s="14"/>
      <c r="BZO53" s="14"/>
      <c r="BZP53" s="14"/>
      <c r="BZQ53" s="14"/>
      <c r="BZR53" s="14"/>
      <c r="BZS53" s="14"/>
      <c r="BZT53" s="14"/>
      <c r="BZU53" s="14"/>
      <c r="BZV53" s="14"/>
      <c r="BZW53" s="14"/>
      <c r="BZX53" s="14"/>
      <c r="BZY53" s="14"/>
      <c r="BZZ53" s="14"/>
      <c r="CAA53" s="14"/>
      <c r="CAB53" s="14"/>
      <c r="CAC53" s="14"/>
      <c r="CAD53" s="14"/>
      <c r="CAE53" s="14"/>
      <c r="CAF53" s="14"/>
      <c r="CAG53" s="14"/>
      <c r="CAH53" s="14"/>
      <c r="CAI53" s="14"/>
      <c r="CAJ53" s="14"/>
      <c r="CAK53" s="14"/>
      <c r="CAL53" s="14"/>
      <c r="CAM53" s="14"/>
      <c r="CAN53" s="14"/>
      <c r="CAO53" s="14"/>
      <c r="CAP53" s="14"/>
      <c r="CAQ53" s="14"/>
      <c r="CAR53" s="14"/>
      <c r="CAS53" s="14"/>
      <c r="CAT53" s="14"/>
      <c r="CAU53" s="14"/>
      <c r="CAV53" s="14"/>
      <c r="CAW53" s="14"/>
      <c r="CAX53" s="14"/>
      <c r="CAY53" s="14"/>
      <c r="CAZ53" s="14"/>
      <c r="CBA53" s="14"/>
      <c r="CBB53" s="14"/>
      <c r="CBC53" s="14"/>
      <c r="CBD53" s="14"/>
      <c r="CBE53" s="14"/>
      <c r="CBF53" s="14"/>
      <c r="CBG53" s="14"/>
      <c r="CBH53" s="14"/>
      <c r="CBI53" s="14"/>
      <c r="CBJ53" s="14"/>
      <c r="CBK53" s="14"/>
      <c r="CBL53" s="14"/>
      <c r="CBM53" s="14"/>
      <c r="CBN53" s="14"/>
      <c r="CBO53" s="14"/>
      <c r="CBP53" s="14"/>
      <c r="CBQ53" s="14"/>
      <c r="CBR53" s="14"/>
      <c r="CBS53" s="14"/>
      <c r="CBT53" s="14"/>
      <c r="CBU53" s="14"/>
      <c r="CBV53" s="14"/>
      <c r="CBW53" s="14"/>
      <c r="CBX53" s="14"/>
      <c r="CBY53" s="14"/>
      <c r="CBZ53" s="14"/>
      <c r="CCA53" s="14"/>
      <c r="CCB53" s="14"/>
      <c r="CCC53" s="14"/>
      <c r="CCD53" s="14"/>
      <c r="CCE53" s="14"/>
      <c r="CCF53" s="14"/>
      <c r="CCG53" s="14"/>
      <c r="CCH53" s="14"/>
      <c r="CCI53" s="14"/>
      <c r="CCJ53" s="14"/>
      <c r="CCK53" s="14"/>
      <c r="CCL53" s="14"/>
      <c r="CCM53" s="14"/>
      <c r="CCN53" s="14"/>
      <c r="CCO53" s="14"/>
      <c r="CCP53" s="14"/>
      <c r="CCQ53" s="14"/>
      <c r="CCR53" s="14"/>
      <c r="CCS53" s="14"/>
      <c r="CCT53" s="14"/>
      <c r="CCU53" s="14"/>
      <c r="CCV53" s="14"/>
      <c r="CCW53" s="14"/>
      <c r="CCX53" s="14"/>
      <c r="CCY53" s="14"/>
      <c r="CCZ53" s="14"/>
      <c r="CDA53" s="14"/>
      <c r="CDB53" s="14"/>
      <c r="CDC53" s="14"/>
      <c r="CDD53" s="14"/>
      <c r="CDE53" s="14"/>
      <c r="CDF53" s="14"/>
      <c r="CDG53" s="14"/>
      <c r="CDH53" s="14"/>
      <c r="CDI53" s="14"/>
      <c r="CDJ53" s="14"/>
      <c r="CDK53" s="14"/>
      <c r="CDL53" s="14"/>
      <c r="CDM53" s="14"/>
      <c r="CDN53" s="14"/>
      <c r="CDO53" s="14"/>
      <c r="CDP53" s="14"/>
      <c r="CDQ53" s="14"/>
      <c r="CDR53" s="14"/>
      <c r="CDS53" s="14"/>
      <c r="CDT53" s="14"/>
      <c r="CDU53" s="14"/>
      <c r="CDV53" s="14"/>
      <c r="CDW53" s="14"/>
      <c r="CDX53" s="14"/>
      <c r="CDY53" s="14"/>
      <c r="CDZ53" s="14"/>
      <c r="CEA53" s="14"/>
      <c r="CEB53" s="14"/>
      <c r="CEC53" s="14"/>
      <c r="CED53" s="14"/>
      <c r="CEE53" s="14"/>
      <c r="CEF53" s="14"/>
      <c r="CEG53" s="14"/>
      <c r="CEH53" s="14"/>
      <c r="CEI53" s="14"/>
      <c r="CEJ53" s="14"/>
      <c r="CEK53" s="14"/>
      <c r="CEL53" s="14"/>
      <c r="CEM53" s="14"/>
      <c r="CEN53" s="14"/>
      <c r="CEO53" s="14"/>
      <c r="CEP53" s="14"/>
      <c r="CEQ53" s="14"/>
      <c r="CER53" s="14"/>
      <c r="CES53" s="14"/>
      <c r="CET53" s="14"/>
      <c r="CEU53" s="14"/>
      <c r="CEV53" s="14"/>
      <c r="CEW53" s="14"/>
      <c r="CEX53" s="14"/>
      <c r="CEY53" s="14"/>
      <c r="CEZ53" s="14"/>
      <c r="CFA53" s="14"/>
      <c r="CFB53" s="14"/>
      <c r="CFC53" s="14"/>
      <c r="CFD53" s="14"/>
      <c r="CFE53" s="14"/>
      <c r="CFF53" s="14"/>
      <c r="CFG53" s="14"/>
      <c r="CFH53" s="14"/>
      <c r="CFI53" s="14"/>
      <c r="CFJ53" s="14"/>
      <c r="CFK53" s="14"/>
      <c r="CFL53" s="14"/>
      <c r="CFM53" s="14"/>
      <c r="CFN53" s="14"/>
      <c r="CFO53" s="14"/>
      <c r="CFP53" s="14"/>
      <c r="CFQ53" s="14"/>
      <c r="CFR53" s="14"/>
      <c r="CFS53" s="14"/>
      <c r="CFT53" s="14"/>
      <c r="CFU53" s="14"/>
      <c r="CFV53" s="14"/>
      <c r="CFW53" s="14"/>
      <c r="CFX53" s="14"/>
      <c r="CFY53" s="14"/>
      <c r="CFZ53" s="14"/>
      <c r="CGA53" s="14"/>
      <c r="CGB53" s="14"/>
      <c r="CGC53" s="14"/>
      <c r="CGD53" s="14"/>
      <c r="CGE53" s="14"/>
      <c r="CGF53" s="14"/>
      <c r="CGG53" s="14"/>
      <c r="CGH53" s="14"/>
      <c r="CGI53" s="14"/>
      <c r="CGJ53" s="14"/>
      <c r="CGK53" s="14"/>
      <c r="CGL53" s="14"/>
      <c r="CGM53" s="14"/>
      <c r="CGN53" s="14"/>
      <c r="CGO53" s="14"/>
      <c r="CGP53" s="14"/>
      <c r="CGQ53" s="14"/>
      <c r="CGR53" s="14"/>
      <c r="CGS53" s="14"/>
      <c r="CGT53" s="14"/>
      <c r="CGU53" s="14"/>
      <c r="CGV53" s="14"/>
      <c r="CGW53" s="14"/>
      <c r="CGX53" s="14"/>
      <c r="CGY53" s="14"/>
      <c r="CGZ53" s="14"/>
      <c r="CHA53" s="14"/>
      <c r="CHB53" s="14"/>
      <c r="CHC53" s="14"/>
      <c r="CHD53" s="14"/>
      <c r="CHE53" s="14"/>
      <c r="CHF53" s="14"/>
      <c r="CHG53" s="14"/>
      <c r="CHH53" s="14"/>
      <c r="CHI53" s="14"/>
      <c r="CHJ53" s="14"/>
      <c r="CHK53" s="14"/>
      <c r="CHL53" s="14"/>
      <c r="CHM53" s="14"/>
      <c r="CHN53" s="14"/>
      <c r="CHO53" s="14"/>
      <c r="CHP53" s="14"/>
      <c r="CHQ53" s="14"/>
      <c r="CHR53" s="14"/>
      <c r="CHS53" s="14"/>
      <c r="CHT53" s="14"/>
      <c r="CHU53" s="14"/>
      <c r="CHV53" s="14"/>
      <c r="CHW53" s="14"/>
      <c r="CHX53" s="14"/>
      <c r="CHY53" s="14"/>
      <c r="CHZ53" s="14"/>
      <c r="CIA53" s="14"/>
      <c r="CIB53" s="14"/>
      <c r="CIC53" s="14"/>
      <c r="CID53" s="14"/>
      <c r="CIE53" s="14"/>
      <c r="CIF53" s="14"/>
      <c r="CIG53" s="14"/>
      <c r="CIH53" s="14"/>
      <c r="CII53" s="14"/>
      <c r="CIJ53" s="14"/>
      <c r="CIK53" s="14"/>
      <c r="CIL53" s="14"/>
      <c r="CIM53" s="14"/>
      <c r="CIN53" s="14"/>
      <c r="CIO53" s="14"/>
      <c r="CIP53" s="14"/>
      <c r="CIQ53" s="14"/>
      <c r="CIR53" s="14"/>
      <c r="CIS53" s="14"/>
      <c r="CIT53" s="14"/>
      <c r="CIU53" s="14"/>
      <c r="CIV53" s="14"/>
      <c r="CIW53" s="14"/>
      <c r="CIX53" s="14"/>
      <c r="CIY53" s="14"/>
      <c r="CIZ53" s="14"/>
      <c r="CJA53" s="14"/>
      <c r="CJB53" s="14"/>
      <c r="CJC53" s="14"/>
      <c r="CJD53" s="14"/>
      <c r="CJE53" s="14"/>
      <c r="CJF53" s="14"/>
      <c r="CJG53" s="14"/>
      <c r="CJH53" s="14"/>
      <c r="CJI53" s="14"/>
      <c r="CJJ53" s="14"/>
      <c r="CJK53" s="14"/>
      <c r="CJL53" s="14"/>
      <c r="CJM53" s="14"/>
      <c r="CJN53" s="14"/>
      <c r="CJO53" s="14"/>
      <c r="CJP53" s="14"/>
      <c r="CJQ53" s="14"/>
      <c r="CJR53" s="14"/>
      <c r="CJS53" s="14"/>
      <c r="CJT53" s="14"/>
      <c r="CJU53" s="14"/>
      <c r="CJV53" s="14"/>
      <c r="CJW53" s="14"/>
      <c r="CJX53" s="14"/>
      <c r="CJY53" s="14"/>
      <c r="CJZ53" s="14"/>
      <c r="CKA53" s="14"/>
      <c r="CKB53" s="14"/>
      <c r="CKC53" s="14"/>
      <c r="CKD53" s="14"/>
      <c r="CKE53" s="14"/>
      <c r="CKF53" s="14"/>
      <c r="CKG53" s="14"/>
      <c r="CKH53" s="14"/>
      <c r="CKI53" s="14"/>
      <c r="CKJ53" s="14"/>
      <c r="CKK53" s="14"/>
      <c r="CKL53" s="14"/>
      <c r="CKM53" s="14"/>
      <c r="CKN53" s="14"/>
      <c r="CKO53" s="14"/>
      <c r="CKP53" s="14"/>
      <c r="CKQ53" s="14"/>
      <c r="CKR53" s="14"/>
      <c r="CKS53" s="14"/>
      <c r="CKT53" s="14"/>
      <c r="CKU53" s="14"/>
      <c r="CKV53" s="14"/>
      <c r="CKW53" s="14"/>
      <c r="CKX53" s="14"/>
      <c r="CKY53" s="14"/>
      <c r="CKZ53" s="14"/>
      <c r="CLA53" s="14"/>
      <c r="CLB53" s="14"/>
      <c r="CLC53" s="14"/>
      <c r="CLD53" s="14"/>
      <c r="CLE53" s="14"/>
      <c r="CLF53" s="14"/>
      <c r="CLG53" s="14"/>
      <c r="CLH53" s="14"/>
      <c r="CLI53" s="14"/>
      <c r="CLJ53" s="14"/>
      <c r="CLK53" s="14"/>
      <c r="CLL53" s="14"/>
      <c r="CLM53" s="14"/>
      <c r="CLN53" s="14"/>
      <c r="CLO53" s="14"/>
      <c r="CLP53" s="14"/>
      <c r="CLQ53" s="14"/>
      <c r="CLR53" s="14"/>
      <c r="CLS53" s="14"/>
      <c r="CLT53" s="14"/>
      <c r="CLU53" s="14"/>
      <c r="CLV53" s="14"/>
      <c r="CLW53" s="14"/>
      <c r="CLX53" s="14"/>
      <c r="CLY53" s="14"/>
      <c r="CLZ53" s="14"/>
      <c r="CMA53" s="14"/>
      <c r="CMB53" s="14"/>
      <c r="CMC53" s="14"/>
      <c r="CMD53" s="14"/>
      <c r="CME53" s="14"/>
      <c r="CMF53" s="14"/>
      <c r="CMG53" s="14"/>
      <c r="CMH53" s="14"/>
      <c r="CMI53" s="14"/>
      <c r="CMJ53" s="14"/>
      <c r="CMK53" s="14"/>
      <c r="CML53" s="14"/>
      <c r="CMM53" s="14"/>
      <c r="CMN53" s="14"/>
      <c r="CMO53" s="14"/>
      <c r="CMP53" s="14"/>
      <c r="CMQ53" s="14"/>
      <c r="CMR53" s="14"/>
      <c r="CMS53" s="14"/>
      <c r="CMT53" s="14"/>
      <c r="CMU53" s="14"/>
      <c r="CMV53" s="14"/>
      <c r="CMW53" s="14"/>
      <c r="CMX53" s="14"/>
      <c r="CMY53" s="14"/>
      <c r="CMZ53" s="14"/>
      <c r="CNA53" s="14"/>
      <c r="CNB53" s="14"/>
      <c r="CNC53" s="14"/>
      <c r="CND53" s="14"/>
      <c r="CNE53" s="14"/>
      <c r="CNF53" s="14"/>
      <c r="CNG53" s="14"/>
      <c r="CNH53" s="14"/>
      <c r="CNI53" s="14"/>
      <c r="CNJ53" s="14"/>
      <c r="CNK53" s="14"/>
      <c r="CNL53" s="14"/>
      <c r="CNM53" s="14"/>
      <c r="CNN53" s="14"/>
      <c r="CNO53" s="14"/>
      <c r="CNP53" s="14"/>
      <c r="CNQ53" s="14"/>
      <c r="CNR53" s="14"/>
      <c r="CNS53" s="14"/>
      <c r="CNT53" s="14"/>
      <c r="CNU53" s="14"/>
      <c r="CNV53" s="14"/>
      <c r="CNW53" s="14"/>
      <c r="CNX53" s="14"/>
      <c r="CNY53" s="14"/>
      <c r="CNZ53" s="14"/>
      <c r="COA53" s="14"/>
      <c r="COB53" s="14"/>
      <c r="COC53" s="14"/>
      <c r="COD53" s="14"/>
      <c r="COE53" s="14"/>
      <c r="COF53" s="14"/>
      <c r="COG53" s="14"/>
      <c r="COH53" s="14"/>
      <c r="COI53" s="14"/>
      <c r="COJ53" s="14"/>
      <c r="COK53" s="14"/>
      <c r="COL53" s="14"/>
      <c r="COM53" s="14"/>
      <c r="CON53" s="14"/>
      <c r="COO53" s="14"/>
      <c r="COP53" s="14"/>
      <c r="COQ53" s="14"/>
      <c r="COR53" s="14"/>
      <c r="COS53" s="14"/>
      <c r="COT53" s="14"/>
      <c r="COU53" s="14"/>
      <c r="COV53" s="14"/>
      <c r="COW53" s="14"/>
      <c r="COX53" s="14"/>
      <c r="COY53" s="14"/>
      <c r="COZ53" s="14"/>
      <c r="CPA53" s="14"/>
      <c r="CPB53" s="14"/>
      <c r="CPC53" s="14"/>
      <c r="CPD53" s="14"/>
      <c r="CPE53" s="14"/>
      <c r="CPF53" s="14"/>
      <c r="CPG53" s="14"/>
      <c r="CPH53" s="14"/>
      <c r="CPI53" s="14"/>
      <c r="CPJ53" s="14"/>
      <c r="CPK53" s="14"/>
      <c r="CPL53" s="14"/>
      <c r="CPM53" s="14"/>
      <c r="CPN53" s="14"/>
      <c r="CPO53" s="14"/>
      <c r="CPP53" s="14"/>
      <c r="CPQ53" s="14"/>
      <c r="CPR53" s="14"/>
      <c r="CPS53" s="14"/>
      <c r="CPT53" s="14"/>
      <c r="CPU53" s="14"/>
      <c r="CPV53" s="14"/>
      <c r="CPW53" s="14"/>
      <c r="CPX53" s="14"/>
      <c r="CPY53" s="14"/>
      <c r="CPZ53" s="14"/>
      <c r="CQA53" s="14"/>
      <c r="CQB53" s="14"/>
      <c r="CQC53" s="14"/>
      <c r="CQD53" s="14"/>
      <c r="CQE53" s="14"/>
      <c r="CQF53" s="14"/>
      <c r="CQG53" s="14"/>
      <c r="CQH53" s="14"/>
      <c r="CQI53" s="14"/>
      <c r="CQJ53" s="14"/>
      <c r="CQK53" s="14"/>
      <c r="CQL53" s="14"/>
      <c r="CQM53" s="14"/>
      <c r="CQN53" s="14"/>
      <c r="CQO53" s="14"/>
      <c r="CQP53" s="14"/>
      <c r="CQQ53" s="14"/>
      <c r="CQR53" s="14"/>
      <c r="CQS53" s="14"/>
      <c r="CQT53" s="14"/>
      <c r="CQU53" s="14"/>
      <c r="CQV53" s="14"/>
      <c r="CQW53" s="14"/>
      <c r="CQX53" s="14"/>
      <c r="CQY53" s="14"/>
      <c r="CQZ53" s="14"/>
      <c r="CRA53" s="14"/>
      <c r="CRB53" s="14"/>
      <c r="CRC53" s="14"/>
      <c r="CRD53" s="14"/>
      <c r="CRE53" s="14"/>
      <c r="CRF53" s="14"/>
      <c r="CRG53" s="14"/>
      <c r="CRH53" s="14"/>
      <c r="CRI53" s="14"/>
      <c r="CRJ53" s="14"/>
      <c r="CRK53" s="14"/>
      <c r="CRL53" s="14"/>
      <c r="CRM53" s="14"/>
      <c r="CRN53" s="14"/>
      <c r="CRO53" s="14"/>
      <c r="CRP53" s="14"/>
      <c r="CRQ53" s="14"/>
      <c r="CRR53" s="14"/>
      <c r="CRS53" s="14"/>
      <c r="CRT53" s="14"/>
      <c r="CRU53" s="14"/>
      <c r="CRV53" s="14"/>
      <c r="CRW53" s="14"/>
      <c r="CRX53" s="14"/>
      <c r="CRY53" s="14"/>
      <c r="CRZ53" s="14"/>
      <c r="CSA53" s="14"/>
      <c r="CSB53" s="14"/>
      <c r="CSC53" s="14"/>
      <c r="CSD53" s="14"/>
      <c r="CSE53" s="14"/>
      <c r="CSF53" s="14"/>
      <c r="CSG53" s="14"/>
      <c r="CSH53" s="14"/>
      <c r="CSI53" s="14"/>
      <c r="CSJ53" s="14"/>
      <c r="CSK53" s="14"/>
      <c r="CSL53" s="14"/>
      <c r="CSM53" s="14"/>
      <c r="CSN53" s="14"/>
      <c r="CSO53" s="14"/>
      <c r="CSP53" s="14"/>
      <c r="CSQ53" s="14"/>
      <c r="CSR53" s="14"/>
      <c r="CSS53" s="14"/>
      <c r="CST53" s="14"/>
      <c r="CSU53" s="14"/>
      <c r="CSV53" s="14"/>
      <c r="CSW53" s="14"/>
      <c r="CSX53" s="14"/>
      <c r="CSY53" s="14"/>
      <c r="CSZ53" s="14"/>
      <c r="CTA53" s="14"/>
      <c r="CTB53" s="14"/>
      <c r="CTC53" s="14"/>
      <c r="CTD53" s="14"/>
      <c r="CTE53" s="14"/>
      <c r="CTF53" s="14"/>
      <c r="CTG53" s="14"/>
      <c r="CTH53" s="14"/>
      <c r="CTI53" s="14"/>
      <c r="CTJ53" s="14"/>
      <c r="CTK53" s="14"/>
      <c r="CTL53" s="14"/>
      <c r="CTM53" s="14"/>
      <c r="CTN53" s="14"/>
      <c r="CTO53" s="14"/>
      <c r="CTP53" s="14"/>
      <c r="CTQ53" s="14"/>
      <c r="CTR53" s="14"/>
      <c r="CTS53" s="14"/>
      <c r="CTT53" s="14"/>
      <c r="CTU53" s="14"/>
      <c r="CTV53" s="14"/>
      <c r="CTW53" s="14"/>
      <c r="CTX53" s="14"/>
      <c r="CTY53" s="14"/>
      <c r="CTZ53" s="14"/>
      <c r="CUA53" s="14"/>
      <c r="CUB53" s="14"/>
      <c r="CUC53" s="14"/>
      <c r="CUD53" s="14"/>
      <c r="CUE53" s="14"/>
      <c r="CUF53" s="14"/>
      <c r="CUG53" s="14"/>
      <c r="CUH53" s="14"/>
      <c r="CUI53" s="14"/>
      <c r="CUJ53" s="14"/>
      <c r="CUK53" s="14"/>
      <c r="CUL53" s="14"/>
      <c r="CUM53" s="14"/>
      <c r="CUN53" s="14"/>
      <c r="CUO53" s="14"/>
      <c r="CUP53" s="14"/>
      <c r="CUQ53" s="14"/>
      <c r="CUR53" s="14"/>
      <c r="CUS53" s="14"/>
      <c r="CUT53" s="14"/>
      <c r="CUU53" s="14"/>
      <c r="CUV53" s="14"/>
      <c r="CUW53" s="14"/>
      <c r="CUX53" s="14"/>
      <c r="CUY53" s="14"/>
      <c r="CUZ53" s="14"/>
      <c r="CVA53" s="14"/>
      <c r="CVB53" s="14"/>
      <c r="CVC53" s="14"/>
      <c r="CVD53" s="14"/>
      <c r="CVE53" s="14"/>
      <c r="CVF53" s="14"/>
      <c r="CVG53" s="14"/>
      <c r="CVH53" s="14"/>
      <c r="CVI53" s="14"/>
      <c r="CVJ53" s="14"/>
      <c r="CVK53" s="14"/>
      <c r="CVL53" s="14"/>
      <c r="CVM53" s="14"/>
      <c r="CVN53" s="14"/>
      <c r="CVO53" s="14"/>
      <c r="CVP53" s="14"/>
      <c r="CVQ53" s="14"/>
      <c r="CVR53" s="14"/>
      <c r="CVS53" s="14"/>
      <c r="CVT53" s="14"/>
      <c r="CVU53" s="14"/>
      <c r="CVV53" s="14"/>
      <c r="CVW53" s="14"/>
      <c r="CVX53" s="14"/>
      <c r="CVY53" s="14"/>
      <c r="CVZ53" s="14"/>
      <c r="CWA53" s="14"/>
      <c r="CWB53" s="14"/>
      <c r="CWC53" s="14"/>
      <c r="CWD53" s="14"/>
      <c r="CWE53" s="14"/>
      <c r="CWF53" s="14"/>
      <c r="CWG53" s="14"/>
      <c r="CWH53" s="14"/>
      <c r="CWI53" s="14"/>
      <c r="CWJ53" s="14"/>
      <c r="CWK53" s="14"/>
      <c r="CWL53" s="14"/>
      <c r="CWM53" s="14"/>
      <c r="CWN53" s="14"/>
      <c r="CWO53" s="14"/>
      <c r="CWP53" s="14"/>
      <c r="CWQ53" s="14"/>
      <c r="CWR53" s="14"/>
      <c r="CWS53" s="14"/>
      <c r="CWT53" s="14"/>
      <c r="CWU53" s="14"/>
      <c r="CWV53" s="14"/>
      <c r="CWW53" s="14"/>
      <c r="CWX53" s="14"/>
      <c r="CWY53" s="14"/>
      <c r="CWZ53" s="14"/>
      <c r="CXA53" s="14"/>
      <c r="CXB53" s="14"/>
      <c r="CXC53" s="14"/>
      <c r="CXD53" s="14"/>
      <c r="CXE53" s="14"/>
      <c r="CXF53" s="14"/>
      <c r="CXG53" s="14"/>
      <c r="CXH53" s="14"/>
      <c r="CXI53" s="14"/>
      <c r="CXJ53" s="14"/>
      <c r="CXK53" s="14"/>
      <c r="CXL53" s="14"/>
      <c r="CXM53" s="14"/>
      <c r="CXN53" s="14"/>
      <c r="CXO53" s="14"/>
      <c r="CXP53" s="14"/>
      <c r="CXQ53" s="14"/>
      <c r="CXR53" s="14"/>
      <c r="CXS53" s="14"/>
      <c r="CXT53" s="14"/>
      <c r="CXU53" s="14"/>
      <c r="CXV53" s="14"/>
      <c r="CXW53" s="14"/>
      <c r="CXX53" s="14"/>
      <c r="CXY53" s="14"/>
      <c r="CXZ53" s="14"/>
      <c r="CYA53" s="14"/>
      <c r="CYB53" s="14"/>
      <c r="CYC53" s="14"/>
      <c r="CYD53" s="14"/>
      <c r="CYE53" s="14"/>
      <c r="CYF53" s="14"/>
      <c r="CYG53" s="14"/>
      <c r="CYH53" s="14"/>
      <c r="CYI53" s="14"/>
      <c r="CYJ53" s="14"/>
      <c r="CYK53" s="14"/>
      <c r="CYL53" s="14"/>
      <c r="CYM53" s="14"/>
      <c r="CYN53" s="14"/>
      <c r="CYO53" s="14"/>
      <c r="CYP53" s="14"/>
      <c r="CYQ53" s="14"/>
      <c r="CYR53" s="14"/>
      <c r="CYS53" s="14"/>
      <c r="CYT53" s="14"/>
      <c r="CYU53" s="14"/>
      <c r="CYV53" s="14"/>
      <c r="CYW53" s="14"/>
      <c r="CYX53" s="14"/>
      <c r="CYY53" s="14"/>
      <c r="CYZ53" s="14"/>
      <c r="CZA53" s="14"/>
      <c r="CZB53" s="14"/>
      <c r="CZC53" s="14"/>
      <c r="CZD53" s="14"/>
      <c r="CZE53" s="14"/>
      <c r="CZF53" s="14"/>
      <c r="CZG53" s="14"/>
      <c r="CZH53" s="14"/>
      <c r="CZI53" s="14"/>
      <c r="CZJ53" s="14"/>
      <c r="CZK53" s="14"/>
      <c r="CZL53" s="14"/>
      <c r="CZM53" s="14"/>
      <c r="CZN53" s="14"/>
      <c r="CZO53" s="14"/>
      <c r="CZP53" s="14"/>
      <c r="CZQ53" s="14"/>
      <c r="CZR53" s="14"/>
      <c r="CZS53" s="14"/>
      <c r="CZT53" s="14"/>
      <c r="CZU53" s="14"/>
      <c r="CZV53" s="14"/>
      <c r="CZW53" s="14"/>
      <c r="CZX53" s="14"/>
      <c r="CZY53" s="14"/>
      <c r="CZZ53" s="14"/>
      <c r="DAA53" s="14"/>
      <c r="DAB53" s="14"/>
      <c r="DAC53" s="14"/>
      <c r="DAD53" s="14"/>
      <c r="DAE53" s="14"/>
      <c r="DAF53" s="14"/>
      <c r="DAG53" s="14"/>
      <c r="DAH53" s="14"/>
      <c r="DAI53" s="14"/>
      <c r="DAJ53" s="14"/>
      <c r="DAK53" s="14"/>
      <c r="DAL53" s="14"/>
      <c r="DAM53" s="14"/>
      <c r="DAN53" s="14"/>
      <c r="DAO53" s="14"/>
      <c r="DAP53" s="14"/>
      <c r="DAQ53" s="14"/>
      <c r="DAR53" s="14"/>
      <c r="DAS53" s="14"/>
      <c r="DAT53" s="14"/>
      <c r="DAU53" s="14"/>
      <c r="DAV53" s="14"/>
      <c r="DAW53" s="14"/>
      <c r="DAX53" s="14"/>
      <c r="DAY53" s="14"/>
      <c r="DAZ53" s="14"/>
      <c r="DBA53" s="14"/>
      <c r="DBB53" s="14"/>
      <c r="DBC53" s="14"/>
      <c r="DBD53" s="14"/>
      <c r="DBE53" s="14"/>
      <c r="DBF53" s="14"/>
      <c r="DBG53" s="14"/>
      <c r="DBH53" s="14"/>
      <c r="DBI53" s="14"/>
      <c r="DBJ53" s="14"/>
      <c r="DBK53" s="14"/>
      <c r="DBL53" s="14"/>
      <c r="DBM53" s="14"/>
      <c r="DBN53" s="14"/>
      <c r="DBO53" s="14"/>
      <c r="DBP53" s="14"/>
      <c r="DBQ53" s="14"/>
      <c r="DBR53" s="14"/>
      <c r="DBS53" s="14"/>
      <c r="DBT53" s="14"/>
      <c r="DBU53" s="14"/>
      <c r="DBV53" s="14"/>
      <c r="DBW53" s="14"/>
      <c r="DBX53" s="14"/>
      <c r="DBY53" s="14"/>
      <c r="DBZ53" s="14"/>
      <c r="DCA53" s="14"/>
      <c r="DCB53" s="14"/>
      <c r="DCC53" s="14"/>
      <c r="DCD53" s="14"/>
      <c r="DCE53" s="14"/>
      <c r="DCF53" s="14"/>
      <c r="DCG53" s="14"/>
      <c r="DCH53" s="14"/>
      <c r="DCI53" s="14"/>
      <c r="DCJ53" s="14"/>
      <c r="DCK53" s="14"/>
      <c r="DCL53" s="14"/>
      <c r="DCM53" s="14"/>
      <c r="DCN53" s="14"/>
      <c r="DCO53" s="14"/>
      <c r="DCP53" s="14"/>
      <c r="DCQ53" s="14"/>
      <c r="DCR53" s="14"/>
      <c r="DCS53" s="14"/>
      <c r="DCT53" s="14"/>
      <c r="DCU53" s="14"/>
      <c r="DCV53" s="14"/>
      <c r="DCW53" s="14"/>
      <c r="DCX53" s="14"/>
      <c r="DCY53" s="14"/>
      <c r="DCZ53" s="14"/>
      <c r="DDA53" s="14"/>
      <c r="DDB53" s="14"/>
      <c r="DDC53" s="14"/>
      <c r="DDD53" s="14"/>
      <c r="DDE53" s="14"/>
      <c r="DDF53" s="14"/>
      <c r="DDG53" s="14"/>
      <c r="DDH53" s="14"/>
      <c r="DDI53" s="14"/>
      <c r="DDJ53" s="14"/>
      <c r="DDK53" s="14"/>
      <c r="DDL53" s="14"/>
      <c r="DDM53" s="14"/>
      <c r="DDN53" s="14"/>
      <c r="DDO53" s="14"/>
      <c r="DDP53" s="14"/>
      <c r="DDQ53" s="14"/>
      <c r="DDR53" s="14"/>
      <c r="DDS53" s="14"/>
      <c r="DDT53" s="14"/>
      <c r="DDU53" s="14"/>
      <c r="DDV53" s="14"/>
      <c r="DDW53" s="14"/>
      <c r="DDX53" s="14"/>
      <c r="DDY53" s="14"/>
      <c r="DDZ53" s="14"/>
      <c r="DEA53" s="14"/>
      <c r="DEB53" s="14"/>
      <c r="DEC53" s="14"/>
      <c r="DED53" s="14"/>
      <c r="DEE53" s="14"/>
      <c r="DEF53" s="14"/>
      <c r="DEG53" s="14"/>
      <c r="DEH53" s="14"/>
      <c r="DEI53" s="14"/>
      <c r="DEJ53" s="14"/>
      <c r="DEK53" s="14"/>
      <c r="DEL53" s="14"/>
      <c r="DEM53" s="14"/>
      <c r="DEN53" s="14"/>
      <c r="DEO53" s="14"/>
      <c r="DEP53" s="14"/>
      <c r="DEQ53" s="14"/>
      <c r="DER53" s="14"/>
      <c r="DES53" s="14"/>
      <c r="DET53" s="14"/>
      <c r="DEU53" s="14"/>
      <c r="DEV53" s="14"/>
      <c r="DEW53" s="14"/>
      <c r="DEX53" s="14"/>
      <c r="DEY53" s="14"/>
      <c r="DEZ53" s="14"/>
      <c r="DFA53" s="14"/>
      <c r="DFB53" s="14"/>
      <c r="DFC53" s="14"/>
      <c r="DFD53" s="14"/>
      <c r="DFE53" s="14"/>
      <c r="DFF53" s="14"/>
      <c r="DFG53" s="14"/>
      <c r="DFH53" s="14"/>
      <c r="DFI53" s="14"/>
      <c r="DFJ53" s="14"/>
      <c r="DFK53" s="14"/>
      <c r="DFL53" s="14"/>
      <c r="DFM53" s="14"/>
      <c r="DFN53" s="14"/>
      <c r="DFO53" s="14"/>
      <c r="DFP53" s="14"/>
      <c r="DFQ53" s="14"/>
      <c r="DFR53" s="14"/>
      <c r="DFS53" s="14"/>
      <c r="DFT53" s="14"/>
      <c r="DFU53" s="14"/>
      <c r="DFV53" s="14"/>
      <c r="DFW53" s="14"/>
      <c r="DFX53" s="14"/>
      <c r="DFY53" s="14"/>
      <c r="DFZ53" s="14"/>
      <c r="DGA53" s="14"/>
      <c r="DGB53" s="14"/>
      <c r="DGC53" s="14"/>
      <c r="DGD53" s="14"/>
      <c r="DGE53" s="14"/>
      <c r="DGF53" s="14"/>
      <c r="DGG53" s="14"/>
      <c r="DGH53" s="14"/>
      <c r="DGI53" s="14"/>
      <c r="DGJ53" s="14"/>
      <c r="DGK53" s="14"/>
      <c r="DGL53" s="14"/>
      <c r="DGM53" s="14"/>
      <c r="DGN53" s="14"/>
      <c r="DGO53" s="14"/>
      <c r="DGP53" s="14"/>
      <c r="DGQ53" s="14"/>
      <c r="DGR53" s="14"/>
      <c r="DGS53" s="14"/>
      <c r="DGT53" s="14"/>
      <c r="DGU53" s="14"/>
      <c r="DGV53" s="14"/>
      <c r="DGW53" s="14"/>
      <c r="DGX53" s="14"/>
      <c r="DGY53" s="14"/>
      <c r="DGZ53" s="14"/>
      <c r="DHA53" s="14"/>
      <c r="DHB53" s="14"/>
      <c r="DHC53" s="14"/>
      <c r="DHD53" s="14"/>
      <c r="DHE53" s="14"/>
      <c r="DHF53" s="14"/>
      <c r="DHG53" s="14"/>
      <c r="DHH53" s="14"/>
      <c r="DHI53" s="14"/>
      <c r="DHJ53" s="14"/>
      <c r="DHK53" s="14"/>
      <c r="DHL53" s="14"/>
      <c r="DHM53" s="14"/>
      <c r="DHN53" s="14"/>
      <c r="DHO53" s="14"/>
      <c r="DHP53" s="14"/>
      <c r="DHQ53" s="14"/>
      <c r="DHR53" s="14"/>
      <c r="DHS53" s="14"/>
      <c r="DHT53" s="14"/>
      <c r="DHU53" s="14"/>
      <c r="DHV53" s="14"/>
      <c r="DHW53" s="14"/>
      <c r="DHX53" s="14"/>
      <c r="DHY53" s="14"/>
      <c r="DHZ53" s="14"/>
      <c r="DIA53" s="14"/>
      <c r="DIB53" s="14"/>
      <c r="DIC53" s="14"/>
      <c r="DID53" s="14"/>
      <c r="DIE53" s="14"/>
      <c r="DIF53" s="14"/>
      <c r="DIG53" s="14"/>
      <c r="DIH53" s="14"/>
      <c r="DII53" s="14"/>
      <c r="DIJ53" s="14"/>
      <c r="DIK53" s="14"/>
      <c r="DIL53" s="14"/>
      <c r="DIM53" s="14"/>
      <c r="DIN53" s="14"/>
      <c r="DIO53" s="14"/>
      <c r="DIP53" s="14"/>
      <c r="DIQ53" s="14"/>
      <c r="DIR53" s="14"/>
      <c r="DIS53" s="14"/>
      <c r="DIT53" s="14"/>
      <c r="DIU53" s="14"/>
      <c r="DIV53" s="14"/>
      <c r="DIW53" s="14"/>
      <c r="DIX53" s="14"/>
      <c r="DIY53" s="14"/>
      <c r="DIZ53" s="14"/>
      <c r="DJA53" s="14"/>
      <c r="DJB53" s="14"/>
      <c r="DJC53" s="14"/>
      <c r="DJD53" s="14"/>
      <c r="DJE53" s="14"/>
      <c r="DJF53" s="14"/>
      <c r="DJG53" s="14"/>
      <c r="DJH53" s="14"/>
      <c r="DJI53" s="14"/>
      <c r="DJJ53" s="14"/>
      <c r="DJK53" s="14"/>
      <c r="DJL53" s="14"/>
      <c r="DJM53" s="14"/>
      <c r="DJN53" s="14"/>
      <c r="DJO53" s="14"/>
      <c r="DJP53" s="14"/>
      <c r="DJQ53" s="14"/>
      <c r="DJR53" s="14"/>
      <c r="DJS53" s="14"/>
      <c r="DJT53" s="14"/>
      <c r="DJU53" s="14"/>
      <c r="DJV53" s="14"/>
      <c r="DJW53" s="14"/>
      <c r="DJX53" s="14"/>
      <c r="DJY53" s="14"/>
      <c r="DJZ53" s="14"/>
      <c r="DKA53" s="14"/>
      <c r="DKB53" s="14"/>
      <c r="DKC53" s="14"/>
      <c r="DKD53" s="14"/>
      <c r="DKE53" s="14"/>
      <c r="DKF53" s="14"/>
      <c r="DKG53" s="14"/>
      <c r="DKH53" s="14"/>
      <c r="DKI53" s="14"/>
      <c r="DKJ53" s="14"/>
      <c r="DKK53" s="14"/>
      <c r="DKL53" s="14"/>
      <c r="DKM53" s="14"/>
      <c r="DKN53" s="14"/>
      <c r="DKO53" s="14"/>
      <c r="DKP53" s="14"/>
      <c r="DKQ53" s="14"/>
      <c r="DKR53" s="14"/>
      <c r="DKS53" s="14"/>
      <c r="DKT53" s="14"/>
      <c r="DKU53" s="14"/>
      <c r="DKV53" s="14"/>
      <c r="DKW53" s="14"/>
      <c r="DKX53" s="14"/>
      <c r="DKY53" s="14"/>
      <c r="DKZ53" s="14"/>
      <c r="DLA53" s="14"/>
      <c r="DLB53" s="14"/>
      <c r="DLC53" s="14"/>
      <c r="DLD53" s="14"/>
      <c r="DLE53" s="14"/>
      <c r="DLF53" s="14"/>
      <c r="DLG53" s="14"/>
      <c r="DLH53" s="14"/>
      <c r="DLI53" s="14"/>
      <c r="DLJ53" s="14"/>
      <c r="DLK53" s="14"/>
      <c r="DLL53" s="14"/>
      <c r="DLM53" s="14"/>
      <c r="DLN53" s="14"/>
      <c r="DLO53" s="14"/>
      <c r="DLP53" s="14"/>
      <c r="DLQ53" s="14"/>
      <c r="DLR53" s="14"/>
      <c r="DLS53" s="14"/>
      <c r="DLT53" s="14"/>
      <c r="DLU53" s="14"/>
      <c r="DLV53" s="14"/>
      <c r="DLW53" s="14"/>
      <c r="DLX53" s="14"/>
      <c r="DLY53" s="14"/>
      <c r="DLZ53" s="14"/>
      <c r="DMA53" s="14"/>
      <c r="DMB53" s="14"/>
      <c r="DMC53" s="14"/>
      <c r="DMD53" s="14"/>
      <c r="DME53" s="14"/>
      <c r="DMF53" s="14"/>
      <c r="DMG53" s="14"/>
      <c r="DMH53" s="14"/>
      <c r="DMI53" s="14"/>
      <c r="DMJ53" s="14"/>
      <c r="DMK53" s="14"/>
      <c r="DML53" s="14"/>
      <c r="DMM53" s="14"/>
      <c r="DMN53" s="14"/>
      <c r="DMO53" s="14"/>
      <c r="DMP53" s="14"/>
      <c r="DMQ53" s="14"/>
      <c r="DMR53" s="14"/>
      <c r="DMS53" s="14"/>
      <c r="DMT53" s="14"/>
      <c r="DMU53" s="14"/>
      <c r="DMV53" s="14"/>
      <c r="DMW53" s="14"/>
      <c r="DMX53" s="14"/>
      <c r="DMY53" s="14"/>
      <c r="DMZ53" s="14"/>
      <c r="DNA53" s="14"/>
      <c r="DNB53" s="14"/>
      <c r="DNC53" s="14"/>
      <c r="DND53" s="14"/>
      <c r="DNE53" s="14"/>
      <c r="DNF53" s="14"/>
      <c r="DNG53" s="14"/>
      <c r="DNH53" s="14"/>
      <c r="DNI53" s="14"/>
      <c r="DNJ53" s="14"/>
      <c r="DNK53" s="14"/>
      <c r="DNL53" s="14"/>
      <c r="DNM53" s="14"/>
      <c r="DNN53" s="14"/>
      <c r="DNO53" s="14"/>
      <c r="DNP53" s="14"/>
      <c r="DNQ53" s="14"/>
      <c r="DNR53" s="14"/>
      <c r="DNS53" s="14"/>
      <c r="DNT53" s="14"/>
      <c r="DNU53" s="14"/>
      <c r="DNV53" s="14"/>
      <c r="DNW53" s="14"/>
      <c r="DNX53" s="14"/>
      <c r="DNY53" s="14"/>
      <c r="DNZ53" s="14"/>
      <c r="DOA53" s="14"/>
      <c r="DOB53" s="14"/>
      <c r="DOC53" s="14"/>
      <c r="DOD53" s="14"/>
      <c r="DOE53" s="14"/>
      <c r="DOF53" s="14"/>
      <c r="DOG53" s="14"/>
      <c r="DOH53" s="14"/>
      <c r="DOI53" s="14"/>
      <c r="DOJ53" s="14"/>
      <c r="DOK53" s="14"/>
      <c r="DOL53" s="14"/>
      <c r="DOM53" s="14"/>
      <c r="DON53" s="14"/>
      <c r="DOO53" s="14"/>
      <c r="DOP53" s="14"/>
      <c r="DOQ53" s="14"/>
      <c r="DOR53" s="14"/>
      <c r="DOS53" s="14"/>
      <c r="DOT53" s="14"/>
      <c r="DOU53" s="14"/>
      <c r="DOV53" s="14"/>
      <c r="DOW53" s="14"/>
      <c r="DOX53" s="14"/>
      <c r="DOY53" s="14"/>
      <c r="DOZ53" s="14"/>
      <c r="DPA53" s="14"/>
      <c r="DPB53" s="14"/>
      <c r="DPC53" s="14"/>
      <c r="DPD53" s="14"/>
      <c r="DPE53" s="14"/>
      <c r="DPF53" s="14"/>
      <c r="DPG53" s="14"/>
      <c r="DPH53" s="14"/>
      <c r="DPI53" s="14"/>
      <c r="DPJ53" s="14"/>
      <c r="DPK53" s="14"/>
      <c r="DPL53" s="14"/>
      <c r="DPM53" s="14"/>
      <c r="DPN53" s="14"/>
      <c r="DPO53" s="14"/>
      <c r="DPP53" s="14"/>
      <c r="DPQ53" s="14"/>
      <c r="DPR53" s="14"/>
      <c r="DPS53" s="14"/>
      <c r="DPT53" s="14"/>
      <c r="DPU53" s="14"/>
      <c r="DPV53" s="14"/>
      <c r="DPW53" s="14"/>
      <c r="DPX53" s="14"/>
      <c r="DPY53" s="14"/>
      <c r="DPZ53" s="14"/>
      <c r="DQA53" s="14"/>
      <c r="DQB53" s="14"/>
      <c r="DQC53" s="14"/>
      <c r="DQD53" s="14"/>
      <c r="DQE53" s="14"/>
      <c r="DQF53" s="14"/>
      <c r="DQG53" s="14"/>
      <c r="DQH53" s="14"/>
      <c r="DQI53" s="14"/>
      <c r="DQJ53" s="14"/>
      <c r="DQK53" s="14"/>
      <c r="DQL53" s="14"/>
      <c r="DQM53" s="14"/>
      <c r="DQN53" s="14"/>
      <c r="DQO53" s="14"/>
      <c r="DQP53" s="14"/>
      <c r="DQQ53" s="14"/>
      <c r="DQR53" s="14"/>
      <c r="DQS53" s="14"/>
      <c r="DQT53" s="14"/>
      <c r="DQU53" s="14"/>
      <c r="DQV53" s="14"/>
      <c r="DQW53" s="14"/>
      <c r="DQX53" s="14"/>
      <c r="DQY53" s="14"/>
      <c r="DQZ53" s="14"/>
      <c r="DRA53" s="14"/>
      <c r="DRB53" s="14"/>
      <c r="DRC53" s="14"/>
      <c r="DRD53" s="14"/>
      <c r="DRE53" s="14"/>
      <c r="DRF53" s="14"/>
      <c r="DRG53" s="14"/>
      <c r="DRH53" s="14"/>
      <c r="DRI53" s="14"/>
      <c r="DRJ53" s="14"/>
      <c r="DRK53" s="14"/>
      <c r="DRL53" s="14"/>
      <c r="DRM53" s="14"/>
      <c r="DRN53" s="14"/>
      <c r="DRO53" s="14"/>
      <c r="DRP53" s="14"/>
      <c r="DRQ53" s="14"/>
      <c r="DRR53" s="14"/>
      <c r="DRS53" s="14"/>
      <c r="DRT53" s="14"/>
      <c r="DRU53" s="14"/>
      <c r="DRV53" s="14"/>
      <c r="DRW53" s="14"/>
      <c r="DRX53" s="14"/>
      <c r="DRY53" s="14"/>
      <c r="DRZ53" s="14"/>
      <c r="DSA53" s="14"/>
      <c r="DSB53" s="14"/>
      <c r="DSC53" s="14"/>
      <c r="DSD53" s="14"/>
      <c r="DSE53" s="14"/>
      <c r="DSF53" s="14"/>
      <c r="DSG53" s="14"/>
      <c r="DSH53" s="14"/>
      <c r="DSI53" s="14"/>
      <c r="DSJ53" s="14"/>
      <c r="DSK53" s="14"/>
      <c r="DSL53" s="14"/>
      <c r="DSM53" s="14"/>
      <c r="DSN53" s="14"/>
      <c r="DSO53" s="14"/>
      <c r="DSP53" s="14"/>
      <c r="DSQ53" s="14"/>
      <c r="DSR53" s="14"/>
      <c r="DSS53" s="14"/>
      <c r="DST53" s="14"/>
      <c r="DSU53" s="14"/>
      <c r="DSV53" s="14"/>
      <c r="DSW53" s="14"/>
      <c r="DSX53" s="14"/>
      <c r="DSY53" s="14"/>
      <c r="DSZ53" s="14"/>
      <c r="DTA53" s="14"/>
      <c r="DTB53" s="14"/>
      <c r="DTC53" s="14"/>
      <c r="DTD53" s="14"/>
      <c r="DTE53" s="14"/>
      <c r="DTF53" s="14"/>
      <c r="DTG53" s="14"/>
      <c r="DTH53" s="14"/>
      <c r="DTI53" s="14"/>
      <c r="DTJ53" s="14"/>
      <c r="DTK53" s="14"/>
      <c r="DTL53" s="14"/>
      <c r="DTM53" s="14"/>
      <c r="DTN53" s="14"/>
      <c r="DTO53" s="14"/>
      <c r="DTP53" s="14"/>
      <c r="DTQ53" s="14"/>
      <c r="DTR53" s="14"/>
      <c r="DTS53" s="14"/>
      <c r="DTT53" s="14"/>
      <c r="DTU53" s="14"/>
      <c r="DTV53" s="14"/>
      <c r="DTW53" s="14"/>
      <c r="DTX53" s="14"/>
      <c r="DTY53" s="14"/>
      <c r="DTZ53" s="14"/>
      <c r="DUA53" s="14"/>
      <c r="DUB53" s="14"/>
      <c r="DUC53" s="14"/>
      <c r="DUD53" s="14"/>
      <c r="DUE53" s="14"/>
      <c r="DUF53" s="14"/>
      <c r="DUG53" s="14"/>
      <c r="DUH53" s="14"/>
      <c r="DUI53" s="14"/>
      <c r="DUJ53" s="14"/>
      <c r="DUK53" s="14"/>
      <c r="DUL53" s="14"/>
      <c r="DUM53" s="14"/>
      <c r="DUN53" s="14"/>
      <c r="DUO53" s="14"/>
      <c r="DUP53" s="14"/>
      <c r="DUQ53" s="14"/>
      <c r="DUR53" s="14"/>
      <c r="DUS53" s="14"/>
      <c r="DUT53" s="14"/>
      <c r="DUU53" s="14"/>
      <c r="DUV53" s="14"/>
      <c r="DUW53" s="14"/>
      <c r="DUX53" s="14"/>
      <c r="DUY53" s="14"/>
      <c r="DUZ53" s="14"/>
      <c r="DVA53" s="14"/>
      <c r="DVB53" s="14"/>
      <c r="DVC53" s="14"/>
      <c r="DVD53" s="14"/>
      <c r="DVE53" s="14"/>
      <c r="DVF53" s="14"/>
      <c r="DVG53" s="14"/>
      <c r="DVH53" s="14"/>
      <c r="DVI53" s="14"/>
      <c r="DVJ53" s="14"/>
      <c r="DVK53" s="14"/>
      <c r="DVL53" s="14"/>
      <c r="DVM53" s="14"/>
      <c r="DVN53" s="14"/>
      <c r="DVO53" s="14"/>
      <c r="DVP53" s="14"/>
      <c r="DVQ53" s="14"/>
      <c r="DVR53" s="14"/>
      <c r="DVS53" s="14"/>
      <c r="DVT53" s="14"/>
      <c r="DVU53" s="14"/>
      <c r="DVV53" s="14"/>
      <c r="DVW53" s="14"/>
      <c r="DVX53" s="14"/>
      <c r="DVY53" s="14"/>
      <c r="DVZ53" s="14"/>
      <c r="DWA53" s="14"/>
      <c r="DWB53" s="14"/>
      <c r="DWC53" s="14"/>
      <c r="DWD53" s="14"/>
      <c r="DWE53" s="14"/>
      <c r="DWF53" s="14"/>
      <c r="DWG53" s="14"/>
      <c r="DWH53" s="14"/>
      <c r="DWI53" s="14"/>
      <c r="DWJ53" s="14"/>
      <c r="DWK53" s="14"/>
      <c r="DWL53" s="14"/>
      <c r="DWM53" s="14"/>
      <c r="DWN53" s="14"/>
      <c r="DWO53" s="14"/>
      <c r="DWP53" s="14"/>
      <c r="DWQ53" s="14"/>
      <c r="DWR53" s="14"/>
      <c r="DWS53" s="14"/>
      <c r="DWT53" s="14"/>
      <c r="DWU53" s="14"/>
      <c r="DWV53" s="14"/>
      <c r="DWW53" s="14"/>
      <c r="DWX53" s="14"/>
      <c r="DWY53" s="14"/>
      <c r="DWZ53" s="14"/>
      <c r="DXA53" s="14"/>
      <c r="DXB53" s="14"/>
      <c r="DXC53" s="14"/>
      <c r="DXD53" s="14"/>
      <c r="DXE53" s="14"/>
      <c r="DXF53" s="14"/>
      <c r="DXG53" s="14"/>
      <c r="DXH53" s="14"/>
      <c r="DXI53" s="14"/>
      <c r="DXJ53" s="14"/>
      <c r="DXK53" s="14"/>
      <c r="DXL53" s="14"/>
      <c r="DXM53" s="14"/>
      <c r="DXN53" s="14"/>
      <c r="DXO53" s="14"/>
      <c r="DXP53" s="14"/>
      <c r="DXQ53" s="14"/>
      <c r="DXR53" s="14"/>
      <c r="DXS53" s="14"/>
      <c r="DXT53" s="14"/>
      <c r="DXU53" s="14"/>
      <c r="DXV53" s="14"/>
      <c r="DXW53" s="14"/>
      <c r="DXX53" s="14"/>
      <c r="DXY53" s="14"/>
      <c r="DXZ53" s="14"/>
      <c r="DYA53" s="14"/>
      <c r="DYB53" s="14"/>
      <c r="DYC53" s="14"/>
      <c r="DYD53" s="14"/>
      <c r="DYE53" s="14"/>
      <c r="DYF53" s="14"/>
      <c r="DYG53" s="14"/>
      <c r="DYH53" s="14"/>
      <c r="DYI53" s="14"/>
      <c r="DYJ53" s="14"/>
      <c r="DYK53" s="14"/>
      <c r="DYL53" s="14"/>
      <c r="DYM53" s="14"/>
      <c r="DYN53" s="14"/>
      <c r="DYO53" s="14"/>
      <c r="DYP53" s="14"/>
      <c r="DYQ53" s="14"/>
      <c r="DYR53" s="14"/>
      <c r="DYS53" s="14"/>
      <c r="DYT53" s="14"/>
      <c r="DYU53" s="14"/>
      <c r="DYV53" s="14"/>
      <c r="DYW53" s="14"/>
      <c r="DYX53" s="14"/>
      <c r="DYY53" s="14"/>
      <c r="DYZ53" s="14"/>
      <c r="DZA53" s="14"/>
      <c r="DZB53" s="14"/>
      <c r="DZC53" s="14"/>
      <c r="DZD53" s="14"/>
      <c r="DZE53" s="14"/>
      <c r="DZF53" s="14"/>
      <c r="DZG53" s="14"/>
      <c r="DZH53" s="14"/>
      <c r="DZI53" s="14"/>
      <c r="DZJ53" s="14"/>
      <c r="DZK53" s="14"/>
      <c r="DZL53" s="14"/>
      <c r="DZM53" s="14"/>
      <c r="DZN53" s="14"/>
      <c r="DZO53" s="14"/>
      <c r="DZP53" s="14"/>
      <c r="DZQ53" s="14"/>
      <c r="DZR53" s="14"/>
      <c r="DZS53" s="14"/>
      <c r="DZT53" s="14"/>
      <c r="DZU53" s="14"/>
      <c r="DZV53" s="14"/>
      <c r="DZW53" s="14"/>
      <c r="DZX53" s="14"/>
      <c r="DZY53" s="14"/>
      <c r="DZZ53" s="14"/>
      <c r="EAA53" s="14"/>
      <c r="EAB53" s="14"/>
      <c r="EAC53" s="14"/>
      <c r="EAD53" s="14"/>
      <c r="EAE53" s="14"/>
      <c r="EAF53" s="14"/>
      <c r="EAG53" s="14"/>
      <c r="EAH53" s="14"/>
      <c r="EAI53" s="14"/>
      <c r="EAJ53" s="14"/>
      <c r="EAK53" s="14"/>
      <c r="EAL53" s="14"/>
      <c r="EAM53" s="14"/>
      <c r="EAN53" s="14"/>
      <c r="EAO53" s="14"/>
      <c r="EAP53" s="14"/>
      <c r="EAQ53" s="14"/>
      <c r="EAR53" s="14"/>
      <c r="EAS53" s="14"/>
      <c r="EAT53" s="14"/>
      <c r="EAU53" s="14"/>
      <c r="EAV53" s="14"/>
      <c r="EAW53" s="14"/>
      <c r="EAX53" s="14"/>
      <c r="EAY53" s="14"/>
      <c r="EAZ53" s="14"/>
      <c r="EBA53" s="14"/>
      <c r="EBB53" s="14"/>
      <c r="EBC53" s="14"/>
      <c r="EBD53" s="14"/>
      <c r="EBE53" s="14"/>
      <c r="EBF53" s="14"/>
      <c r="EBG53" s="14"/>
      <c r="EBH53" s="14"/>
      <c r="EBI53" s="14"/>
      <c r="EBJ53" s="14"/>
      <c r="EBK53" s="14"/>
      <c r="EBL53" s="14"/>
      <c r="EBM53" s="14"/>
      <c r="EBN53" s="14"/>
      <c r="EBO53" s="14"/>
      <c r="EBP53" s="14"/>
      <c r="EBQ53" s="14"/>
      <c r="EBR53" s="14"/>
      <c r="EBS53" s="14"/>
      <c r="EBT53" s="14"/>
      <c r="EBU53" s="14"/>
      <c r="EBV53" s="14"/>
      <c r="EBW53" s="14"/>
      <c r="EBX53" s="14"/>
      <c r="EBY53" s="14"/>
      <c r="EBZ53" s="14"/>
      <c r="ECA53" s="14"/>
      <c r="ECB53" s="14"/>
      <c r="ECC53" s="14"/>
      <c r="ECD53" s="14"/>
      <c r="ECE53" s="14"/>
      <c r="ECF53" s="14"/>
      <c r="ECG53" s="14"/>
      <c r="ECH53" s="14"/>
      <c r="ECI53" s="14"/>
      <c r="ECJ53" s="14"/>
      <c r="ECK53" s="14"/>
      <c r="ECL53" s="14"/>
      <c r="ECM53" s="14"/>
      <c r="ECN53" s="14"/>
      <c r="ECO53" s="14"/>
      <c r="ECP53" s="14"/>
      <c r="ECQ53" s="14"/>
      <c r="ECR53" s="14"/>
      <c r="ECS53" s="14"/>
      <c r="ECT53" s="14"/>
      <c r="ECU53" s="14"/>
      <c r="ECV53" s="14"/>
      <c r="ECW53" s="14"/>
      <c r="ECX53" s="14"/>
      <c r="ECY53" s="14"/>
      <c r="ECZ53" s="14"/>
      <c r="EDA53" s="14"/>
      <c r="EDB53" s="14"/>
      <c r="EDC53" s="14"/>
      <c r="EDD53" s="14"/>
      <c r="EDE53" s="14"/>
      <c r="EDF53" s="14"/>
      <c r="EDG53" s="14"/>
      <c r="EDH53" s="14"/>
      <c r="EDI53" s="14"/>
      <c r="EDJ53" s="14"/>
      <c r="EDK53" s="14"/>
      <c r="EDL53" s="14"/>
      <c r="EDM53" s="14"/>
      <c r="EDN53" s="14"/>
      <c r="EDO53" s="14"/>
      <c r="EDP53" s="14"/>
      <c r="EDQ53" s="14"/>
      <c r="EDR53" s="14"/>
      <c r="EDS53" s="14"/>
      <c r="EDT53" s="14"/>
      <c r="EDU53" s="14"/>
      <c r="EDV53" s="14"/>
      <c r="EDW53" s="14"/>
      <c r="EDX53" s="14"/>
      <c r="EDY53" s="14"/>
      <c r="EDZ53" s="14"/>
      <c r="EEA53" s="14"/>
      <c r="EEB53" s="14"/>
      <c r="EEC53" s="14"/>
      <c r="EED53" s="14"/>
      <c r="EEE53" s="14"/>
      <c r="EEF53" s="14"/>
      <c r="EEG53" s="14"/>
      <c r="EEH53" s="14"/>
      <c r="EEI53" s="14"/>
      <c r="EEJ53" s="14"/>
      <c r="EEK53" s="14"/>
      <c r="EEL53" s="14"/>
      <c r="EEM53" s="14"/>
      <c r="EEN53" s="14"/>
      <c r="EEO53" s="14"/>
      <c r="EEP53" s="14"/>
      <c r="EEQ53" s="14"/>
      <c r="EER53" s="14"/>
      <c r="EES53" s="14"/>
      <c r="EET53" s="14"/>
      <c r="EEU53" s="14"/>
      <c r="EEV53" s="14"/>
      <c r="EEW53" s="14"/>
      <c r="EEX53" s="14"/>
      <c r="EEY53" s="14"/>
      <c r="EEZ53" s="14"/>
      <c r="EFA53" s="14"/>
      <c r="EFB53" s="14"/>
      <c r="EFC53" s="14"/>
      <c r="EFD53" s="14"/>
      <c r="EFE53" s="14"/>
      <c r="EFF53" s="14"/>
      <c r="EFG53" s="14"/>
      <c r="EFH53" s="14"/>
      <c r="EFI53" s="14"/>
      <c r="EFJ53" s="14"/>
      <c r="EFK53" s="14"/>
      <c r="EFL53" s="14"/>
      <c r="EFM53" s="14"/>
      <c r="EFN53" s="14"/>
      <c r="EFO53" s="14"/>
      <c r="EFP53" s="14"/>
      <c r="EFQ53" s="14"/>
      <c r="EFR53" s="14"/>
      <c r="EFS53" s="14"/>
      <c r="EFT53" s="14"/>
      <c r="EFU53" s="14"/>
      <c r="EFV53" s="14"/>
      <c r="EFW53" s="14"/>
      <c r="EFX53" s="14"/>
      <c r="EFY53" s="14"/>
      <c r="EFZ53" s="14"/>
      <c r="EGA53" s="14"/>
      <c r="EGB53" s="14"/>
      <c r="EGC53" s="14"/>
      <c r="EGD53" s="14"/>
      <c r="EGE53" s="14"/>
      <c r="EGF53" s="14"/>
      <c r="EGG53" s="14"/>
      <c r="EGH53" s="14"/>
      <c r="EGI53" s="14"/>
      <c r="EGJ53" s="14"/>
      <c r="EGK53" s="14"/>
      <c r="EGL53" s="14"/>
      <c r="EGM53" s="14"/>
      <c r="EGN53" s="14"/>
      <c r="EGO53" s="14"/>
      <c r="EGP53" s="14"/>
      <c r="EGQ53" s="14"/>
      <c r="EGR53" s="14"/>
      <c r="EGS53" s="14"/>
      <c r="EGT53" s="14"/>
      <c r="EGU53" s="14"/>
      <c r="EGV53" s="14"/>
      <c r="EGW53" s="14"/>
      <c r="EGX53" s="14"/>
      <c r="EGY53" s="14"/>
      <c r="EGZ53" s="14"/>
      <c r="EHA53" s="14"/>
      <c r="EHB53" s="14"/>
      <c r="EHC53" s="14"/>
      <c r="EHD53" s="14"/>
      <c r="EHE53" s="14"/>
      <c r="EHF53" s="14"/>
      <c r="EHG53" s="14"/>
      <c r="EHH53" s="14"/>
      <c r="EHI53" s="14"/>
      <c r="EHJ53" s="14"/>
      <c r="EHK53" s="14"/>
      <c r="EHL53" s="14"/>
      <c r="EHM53" s="14"/>
      <c r="EHN53" s="14"/>
      <c r="EHO53" s="14"/>
      <c r="EHP53" s="14"/>
      <c r="EHQ53" s="14"/>
      <c r="EHR53" s="14"/>
      <c r="EHS53" s="14"/>
      <c r="EHT53" s="14"/>
      <c r="EHU53" s="14"/>
      <c r="EHV53" s="14"/>
      <c r="EHW53" s="14"/>
      <c r="EHX53" s="14"/>
      <c r="EHY53" s="14"/>
      <c r="EHZ53" s="14"/>
      <c r="EIA53" s="14"/>
      <c r="EIB53" s="14"/>
      <c r="EIC53" s="14"/>
      <c r="EID53" s="14"/>
      <c r="EIE53" s="14"/>
      <c r="EIF53" s="14"/>
      <c r="EIG53" s="14"/>
      <c r="EIH53" s="14"/>
      <c r="EII53" s="14"/>
      <c r="EIJ53" s="14"/>
      <c r="EIK53" s="14"/>
      <c r="EIL53" s="14"/>
      <c r="EIM53" s="14"/>
      <c r="EIN53" s="14"/>
      <c r="EIO53" s="14"/>
      <c r="EIP53" s="14"/>
      <c r="EIQ53" s="14"/>
      <c r="EIR53" s="14"/>
      <c r="EIS53" s="14"/>
      <c r="EIT53" s="14"/>
      <c r="EIU53" s="14"/>
      <c r="EIV53" s="14"/>
      <c r="EIW53" s="14"/>
      <c r="EIX53" s="14"/>
      <c r="EIY53" s="14"/>
      <c r="EIZ53" s="14"/>
      <c r="EJA53" s="14"/>
      <c r="EJB53" s="14"/>
      <c r="EJC53" s="14"/>
      <c r="EJD53" s="14"/>
      <c r="EJE53" s="14"/>
      <c r="EJF53" s="14"/>
      <c r="EJG53" s="14"/>
      <c r="EJH53" s="14"/>
      <c r="EJI53" s="14"/>
      <c r="EJJ53" s="14"/>
      <c r="EJK53" s="14"/>
      <c r="EJL53" s="14"/>
      <c r="EJM53" s="14"/>
      <c r="EJN53" s="14"/>
      <c r="EJO53" s="14"/>
      <c r="EJP53" s="14"/>
      <c r="EJQ53" s="14"/>
      <c r="EJR53" s="14"/>
      <c r="EJS53" s="14"/>
      <c r="EJT53" s="14"/>
      <c r="EJU53" s="14"/>
      <c r="EJV53" s="14"/>
      <c r="EJW53" s="14"/>
      <c r="EJX53" s="14"/>
      <c r="EJY53" s="14"/>
      <c r="EJZ53" s="14"/>
      <c r="EKA53" s="14"/>
      <c r="EKB53" s="14"/>
      <c r="EKC53" s="14"/>
      <c r="EKD53" s="14"/>
      <c r="EKE53" s="14"/>
      <c r="EKF53" s="14"/>
      <c r="EKG53" s="14"/>
      <c r="EKH53" s="14"/>
      <c r="EKI53" s="14"/>
      <c r="EKJ53" s="14"/>
      <c r="EKK53" s="14"/>
      <c r="EKL53" s="14"/>
      <c r="EKM53" s="14"/>
      <c r="EKN53" s="14"/>
      <c r="EKO53" s="14"/>
      <c r="EKP53" s="14"/>
      <c r="EKQ53" s="14"/>
      <c r="EKR53" s="14"/>
      <c r="EKS53" s="14"/>
      <c r="EKT53" s="14"/>
      <c r="EKU53" s="14"/>
      <c r="EKV53" s="14"/>
      <c r="EKW53" s="14"/>
      <c r="EKX53" s="14"/>
      <c r="EKY53" s="14"/>
      <c r="EKZ53" s="14"/>
      <c r="ELA53" s="14"/>
      <c r="ELB53" s="14"/>
      <c r="ELC53" s="14"/>
      <c r="ELD53" s="14"/>
      <c r="ELE53" s="14"/>
      <c r="ELF53" s="14"/>
      <c r="ELG53" s="14"/>
      <c r="ELH53" s="14"/>
      <c r="ELI53" s="14"/>
      <c r="ELJ53" s="14"/>
      <c r="ELK53" s="14"/>
      <c r="ELL53" s="14"/>
      <c r="ELM53" s="14"/>
      <c r="ELN53" s="14"/>
      <c r="ELO53" s="14"/>
      <c r="ELP53" s="14"/>
      <c r="ELQ53" s="14"/>
      <c r="ELR53" s="14"/>
      <c r="ELS53" s="14"/>
      <c r="ELT53" s="14"/>
      <c r="ELU53" s="14"/>
      <c r="ELV53" s="14"/>
      <c r="ELW53" s="14"/>
      <c r="ELX53" s="14"/>
      <c r="ELY53" s="14"/>
      <c r="ELZ53" s="14"/>
      <c r="EMA53" s="14"/>
      <c r="EMB53" s="14"/>
      <c r="EMC53" s="14"/>
      <c r="EMD53" s="14"/>
      <c r="EME53" s="14"/>
      <c r="EMF53" s="14"/>
      <c r="EMG53" s="14"/>
      <c r="EMH53" s="14"/>
      <c r="EMI53" s="14"/>
      <c r="EMJ53" s="14"/>
      <c r="EMK53" s="14"/>
      <c r="EML53" s="14"/>
      <c r="EMM53" s="14"/>
      <c r="EMN53" s="14"/>
      <c r="EMO53" s="14"/>
      <c r="EMP53" s="14"/>
      <c r="EMQ53" s="14"/>
      <c r="EMR53" s="14"/>
      <c r="EMS53" s="14"/>
      <c r="EMT53" s="14"/>
      <c r="EMU53" s="14"/>
      <c r="EMV53" s="14"/>
      <c r="EMW53" s="14"/>
      <c r="EMX53" s="14"/>
      <c r="EMY53" s="14"/>
      <c r="EMZ53" s="14"/>
      <c r="ENA53" s="14"/>
      <c r="ENB53" s="14"/>
      <c r="ENC53" s="14"/>
      <c r="END53" s="14"/>
      <c r="ENE53" s="14"/>
      <c r="ENF53" s="14"/>
      <c r="ENG53" s="14"/>
      <c r="ENH53" s="14"/>
      <c r="ENI53" s="14"/>
      <c r="ENJ53" s="14"/>
      <c r="ENK53" s="14"/>
      <c r="ENL53" s="14"/>
      <c r="ENM53" s="14"/>
      <c r="ENN53" s="14"/>
      <c r="ENO53" s="14"/>
      <c r="ENP53" s="14"/>
      <c r="ENQ53" s="14"/>
      <c r="ENR53" s="14"/>
      <c r="ENS53" s="14"/>
      <c r="ENT53" s="14"/>
      <c r="ENU53" s="14"/>
      <c r="ENV53" s="14"/>
      <c r="ENW53" s="14"/>
      <c r="ENX53" s="14"/>
      <c r="ENY53" s="14"/>
      <c r="ENZ53" s="14"/>
      <c r="EOA53" s="14"/>
      <c r="EOB53" s="14"/>
      <c r="EOC53" s="14"/>
      <c r="EOD53" s="14"/>
      <c r="EOE53" s="14"/>
      <c r="EOF53" s="14"/>
      <c r="EOG53" s="14"/>
      <c r="EOH53" s="14"/>
      <c r="EOI53" s="14"/>
      <c r="EOJ53" s="14"/>
      <c r="EOK53" s="14"/>
      <c r="EOL53" s="14"/>
      <c r="EOM53" s="14"/>
      <c r="EON53" s="14"/>
      <c r="EOO53" s="14"/>
      <c r="EOP53" s="14"/>
      <c r="EOQ53" s="14"/>
      <c r="EOR53" s="14"/>
      <c r="EOS53" s="14"/>
      <c r="EOT53" s="14"/>
      <c r="EOU53" s="14"/>
      <c r="EOV53" s="14"/>
      <c r="EOW53" s="14"/>
      <c r="EOX53" s="14"/>
      <c r="EOY53" s="14"/>
      <c r="EOZ53" s="14"/>
      <c r="EPA53" s="14"/>
      <c r="EPB53" s="14"/>
      <c r="EPC53" s="14"/>
      <c r="EPD53" s="14"/>
      <c r="EPE53" s="14"/>
      <c r="EPF53" s="14"/>
      <c r="EPG53" s="14"/>
      <c r="EPH53" s="14"/>
      <c r="EPI53" s="14"/>
      <c r="EPJ53" s="14"/>
      <c r="EPK53" s="14"/>
      <c r="EPL53" s="14"/>
      <c r="EPM53" s="14"/>
      <c r="EPN53" s="14"/>
      <c r="EPO53" s="14"/>
      <c r="EPP53" s="14"/>
      <c r="EPQ53" s="14"/>
      <c r="EPR53" s="14"/>
      <c r="EPS53" s="14"/>
      <c r="EPT53" s="14"/>
      <c r="EPU53" s="14"/>
      <c r="EPV53" s="14"/>
      <c r="EPW53" s="14"/>
      <c r="EPX53" s="14"/>
      <c r="EPY53" s="14"/>
      <c r="EPZ53" s="14"/>
      <c r="EQA53" s="14"/>
      <c r="EQB53" s="14"/>
      <c r="EQC53" s="14"/>
      <c r="EQD53" s="14"/>
      <c r="EQE53" s="14"/>
      <c r="EQF53" s="14"/>
      <c r="EQG53" s="14"/>
      <c r="EQH53" s="14"/>
      <c r="EQI53" s="14"/>
      <c r="EQJ53" s="14"/>
      <c r="EQK53" s="14"/>
      <c r="EQL53" s="14"/>
      <c r="EQM53" s="14"/>
      <c r="EQN53" s="14"/>
      <c r="EQO53" s="14"/>
      <c r="EQP53" s="14"/>
      <c r="EQQ53" s="14"/>
      <c r="EQR53" s="14"/>
      <c r="EQS53" s="14"/>
      <c r="EQT53" s="14"/>
      <c r="EQU53" s="14"/>
      <c r="EQV53" s="14"/>
      <c r="EQW53" s="14"/>
      <c r="EQX53" s="14"/>
      <c r="EQY53" s="14"/>
      <c r="EQZ53" s="14"/>
      <c r="ERA53" s="14"/>
      <c r="ERB53" s="14"/>
      <c r="ERC53" s="14"/>
      <c r="ERD53" s="14"/>
      <c r="ERE53" s="14"/>
      <c r="ERF53" s="14"/>
      <c r="ERG53" s="14"/>
      <c r="ERH53" s="14"/>
      <c r="ERI53" s="14"/>
      <c r="ERJ53" s="14"/>
      <c r="ERK53" s="14"/>
      <c r="ERL53" s="14"/>
      <c r="ERM53" s="14"/>
      <c r="ERN53" s="14"/>
      <c r="ERO53" s="14"/>
      <c r="ERP53" s="14"/>
      <c r="ERQ53" s="14"/>
      <c r="ERR53" s="14"/>
      <c r="ERS53" s="14"/>
      <c r="ERT53" s="14"/>
      <c r="ERU53" s="14"/>
      <c r="ERV53" s="14"/>
      <c r="ERW53" s="14"/>
      <c r="ERX53" s="14"/>
      <c r="ERY53" s="14"/>
      <c r="ERZ53" s="14"/>
      <c r="ESA53" s="14"/>
      <c r="ESB53" s="14"/>
      <c r="ESC53" s="14"/>
      <c r="ESD53" s="14"/>
      <c r="ESE53" s="14"/>
      <c r="ESF53" s="14"/>
      <c r="ESG53" s="14"/>
      <c r="ESH53" s="14"/>
      <c r="ESI53" s="14"/>
      <c r="ESJ53" s="14"/>
      <c r="ESK53" s="14"/>
      <c r="ESL53" s="14"/>
      <c r="ESM53" s="14"/>
      <c r="ESN53" s="14"/>
      <c r="ESO53" s="14"/>
      <c r="ESP53" s="14"/>
      <c r="ESQ53" s="14"/>
      <c r="ESR53" s="14"/>
      <c r="ESS53" s="14"/>
      <c r="EST53" s="14"/>
      <c r="ESU53" s="14"/>
      <c r="ESV53" s="14"/>
      <c r="ESW53" s="14"/>
      <c r="ESX53" s="14"/>
      <c r="ESY53" s="14"/>
      <c r="ESZ53" s="14"/>
      <c r="ETA53" s="14"/>
      <c r="ETB53" s="14"/>
      <c r="ETC53" s="14"/>
      <c r="ETD53" s="14"/>
      <c r="ETE53" s="14"/>
      <c r="ETF53" s="14"/>
      <c r="ETG53" s="14"/>
      <c r="ETH53" s="14"/>
      <c r="ETI53" s="14"/>
      <c r="ETJ53" s="14"/>
      <c r="ETK53" s="14"/>
      <c r="ETL53" s="14"/>
      <c r="ETM53" s="14"/>
      <c r="ETN53" s="14"/>
      <c r="ETO53" s="14"/>
      <c r="ETP53" s="14"/>
      <c r="ETQ53" s="14"/>
      <c r="ETR53" s="14"/>
      <c r="ETS53" s="14"/>
      <c r="ETT53" s="14"/>
      <c r="ETU53" s="14"/>
      <c r="ETV53" s="14"/>
      <c r="ETW53" s="14"/>
      <c r="ETX53" s="14"/>
      <c r="ETY53" s="14"/>
      <c r="ETZ53" s="14"/>
      <c r="EUA53" s="14"/>
      <c r="EUB53" s="14"/>
      <c r="EUC53" s="14"/>
      <c r="EUD53" s="14"/>
      <c r="EUE53" s="14"/>
      <c r="EUF53" s="14"/>
      <c r="EUG53" s="14"/>
      <c r="EUH53" s="14"/>
      <c r="EUI53" s="14"/>
      <c r="EUJ53" s="14"/>
      <c r="EUK53" s="14"/>
      <c r="EUL53" s="14"/>
      <c r="EUM53" s="14"/>
      <c r="EUN53" s="14"/>
      <c r="EUO53" s="14"/>
      <c r="EUP53" s="14"/>
      <c r="EUQ53" s="14"/>
      <c r="EUR53" s="14"/>
      <c r="EUS53" s="14"/>
      <c r="EUT53" s="14"/>
      <c r="EUU53" s="14"/>
      <c r="EUV53" s="14"/>
      <c r="EUW53" s="14"/>
      <c r="EUX53" s="14"/>
      <c r="EUY53" s="14"/>
      <c r="EUZ53" s="14"/>
      <c r="EVA53" s="14"/>
      <c r="EVB53" s="14"/>
      <c r="EVC53" s="14"/>
      <c r="EVD53" s="14"/>
      <c r="EVE53" s="14"/>
      <c r="EVF53" s="14"/>
      <c r="EVG53" s="14"/>
      <c r="EVH53" s="14"/>
      <c r="EVI53" s="14"/>
      <c r="EVJ53" s="14"/>
      <c r="EVK53" s="14"/>
      <c r="EVL53" s="14"/>
      <c r="EVM53" s="14"/>
      <c r="EVN53" s="14"/>
      <c r="EVO53" s="14"/>
      <c r="EVP53" s="14"/>
      <c r="EVQ53" s="14"/>
      <c r="EVR53" s="14"/>
      <c r="EVS53" s="14"/>
      <c r="EVT53" s="14"/>
      <c r="EVU53" s="14"/>
      <c r="EVV53" s="14"/>
      <c r="EVW53" s="14"/>
      <c r="EVX53" s="14"/>
      <c r="EVY53" s="14"/>
      <c r="EVZ53" s="14"/>
      <c r="EWA53" s="14"/>
      <c r="EWB53" s="14"/>
      <c r="EWC53" s="14"/>
      <c r="EWD53" s="14"/>
      <c r="EWE53" s="14"/>
      <c r="EWF53" s="14"/>
      <c r="EWG53" s="14"/>
      <c r="EWH53" s="14"/>
      <c r="EWI53" s="14"/>
      <c r="EWJ53" s="14"/>
      <c r="EWK53" s="14"/>
      <c r="EWL53" s="14"/>
      <c r="EWM53" s="14"/>
      <c r="EWN53" s="14"/>
      <c r="EWO53" s="14"/>
      <c r="EWP53" s="14"/>
      <c r="EWQ53" s="14"/>
      <c r="EWR53" s="14"/>
      <c r="EWS53" s="14"/>
      <c r="EWT53" s="14"/>
      <c r="EWU53" s="14"/>
      <c r="EWV53" s="14"/>
      <c r="EWW53" s="14"/>
      <c r="EWX53" s="14"/>
      <c r="EWY53" s="14"/>
      <c r="EWZ53" s="14"/>
      <c r="EXA53" s="14"/>
      <c r="EXB53" s="14"/>
      <c r="EXC53" s="14"/>
      <c r="EXD53" s="14"/>
      <c r="EXE53" s="14"/>
      <c r="EXF53" s="14"/>
      <c r="EXG53" s="14"/>
      <c r="EXH53" s="14"/>
      <c r="EXI53" s="14"/>
      <c r="EXJ53" s="14"/>
      <c r="EXK53" s="14"/>
      <c r="EXL53" s="14"/>
      <c r="EXM53" s="14"/>
      <c r="EXN53" s="14"/>
      <c r="EXO53" s="14"/>
      <c r="EXP53" s="14"/>
      <c r="EXQ53" s="14"/>
      <c r="EXR53" s="14"/>
      <c r="EXS53" s="14"/>
      <c r="EXT53" s="14"/>
      <c r="EXU53" s="14"/>
      <c r="EXV53" s="14"/>
      <c r="EXW53" s="14"/>
      <c r="EXX53" s="14"/>
      <c r="EXY53" s="14"/>
      <c r="EXZ53" s="14"/>
      <c r="EYA53" s="14"/>
      <c r="EYB53" s="14"/>
      <c r="EYC53" s="14"/>
      <c r="EYD53" s="14"/>
      <c r="EYE53" s="14"/>
      <c r="EYF53" s="14"/>
      <c r="EYG53" s="14"/>
      <c r="EYH53" s="14"/>
      <c r="EYI53" s="14"/>
      <c r="EYJ53" s="14"/>
      <c r="EYK53" s="14"/>
      <c r="EYL53" s="14"/>
      <c r="EYM53" s="14"/>
      <c r="EYN53" s="14"/>
      <c r="EYO53" s="14"/>
      <c r="EYP53" s="14"/>
      <c r="EYQ53" s="14"/>
      <c r="EYR53" s="14"/>
      <c r="EYS53" s="14"/>
      <c r="EYT53" s="14"/>
      <c r="EYU53" s="14"/>
      <c r="EYV53" s="14"/>
      <c r="EYW53" s="14"/>
      <c r="EYX53" s="14"/>
      <c r="EYY53" s="14"/>
      <c r="EYZ53" s="14"/>
      <c r="EZA53" s="14"/>
      <c r="EZB53" s="14"/>
      <c r="EZC53" s="14"/>
      <c r="EZD53" s="14"/>
      <c r="EZE53" s="14"/>
      <c r="EZF53" s="14"/>
      <c r="EZG53" s="14"/>
      <c r="EZH53" s="14"/>
      <c r="EZI53" s="14"/>
      <c r="EZJ53" s="14"/>
      <c r="EZK53" s="14"/>
      <c r="EZL53" s="14"/>
      <c r="EZM53" s="14"/>
      <c r="EZN53" s="14"/>
      <c r="EZO53" s="14"/>
      <c r="EZP53" s="14"/>
      <c r="EZQ53" s="14"/>
      <c r="EZR53" s="14"/>
      <c r="EZS53" s="14"/>
      <c r="EZT53" s="14"/>
      <c r="EZU53" s="14"/>
      <c r="EZV53" s="14"/>
      <c r="EZW53" s="14"/>
      <c r="EZX53" s="14"/>
      <c r="EZY53" s="14"/>
      <c r="EZZ53" s="14"/>
      <c r="FAA53" s="14"/>
      <c r="FAB53" s="14"/>
      <c r="FAC53" s="14"/>
      <c r="FAD53" s="14"/>
      <c r="FAE53" s="14"/>
      <c r="FAF53" s="14"/>
      <c r="FAG53" s="14"/>
      <c r="FAH53" s="14"/>
      <c r="FAI53" s="14"/>
      <c r="FAJ53" s="14"/>
      <c r="FAK53" s="14"/>
      <c r="FAL53" s="14"/>
      <c r="FAM53" s="14"/>
      <c r="FAN53" s="14"/>
      <c r="FAO53" s="14"/>
      <c r="FAP53" s="14"/>
      <c r="FAQ53" s="14"/>
      <c r="FAR53" s="14"/>
      <c r="FAS53" s="14"/>
      <c r="FAT53" s="14"/>
      <c r="FAU53" s="14"/>
      <c r="FAV53" s="14"/>
      <c r="FAW53" s="14"/>
      <c r="FAX53" s="14"/>
      <c r="FAY53" s="14"/>
      <c r="FAZ53" s="14"/>
      <c r="FBA53" s="14"/>
      <c r="FBB53" s="14"/>
      <c r="FBC53" s="14"/>
      <c r="FBD53" s="14"/>
      <c r="FBE53" s="14"/>
      <c r="FBF53" s="14"/>
      <c r="FBG53" s="14"/>
      <c r="FBH53" s="14"/>
      <c r="FBI53" s="14"/>
      <c r="FBJ53" s="14"/>
      <c r="FBK53" s="14"/>
      <c r="FBL53" s="14"/>
      <c r="FBM53" s="14"/>
      <c r="FBN53" s="14"/>
      <c r="FBO53" s="14"/>
      <c r="FBP53" s="14"/>
      <c r="FBQ53" s="14"/>
      <c r="FBR53" s="14"/>
      <c r="FBS53" s="14"/>
      <c r="FBT53" s="14"/>
      <c r="FBU53" s="14"/>
      <c r="FBV53" s="14"/>
      <c r="FBW53" s="14"/>
      <c r="FBX53" s="14"/>
      <c r="FBY53" s="14"/>
      <c r="FBZ53" s="14"/>
      <c r="FCA53" s="14"/>
      <c r="FCB53" s="14"/>
      <c r="FCC53" s="14"/>
      <c r="FCD53" s="14"/>
      <c r="FCE53" s="14"/>
      <c r="FCF53" s="14"/>
      <c r="FCG53" s="14"/>
      <c r="FCH53" s="14"/>
      <c r="FCI53" s="14"/>
      <c r="FCJ53" s="14"/>
      <c r="FCK53" s="14"/>
      <c r="FCL53" s="14"/>
      <c r="FCM53" s="14"/>
      <c r="FCN53" s="14"/>
      <c r="FCO53" s="14"/>
      <c r="FCP53" s="14"/>
      <c r="FCQ53" s="14"/>
      <c r="FCR53" s="14"/>
      <c r="FCS53" s="14"/>
      <c r="FCT53" s="14"/>
      <c r="FCU53" s="14"/>
      <c r="FCV53" s="14"/>
      <c r="FCW53" s="14"/>
      <c r="FCX53" s="14"/>
      <c r="FCY53" s="14"/>
      <c r="FCZ53" s="14"/>
      <c r="FDA53" s="14"/>
      <c r="FDB53" s="14"/>
      <c r="FDC53" s="14"/>
      <c r="FDD53" s="14"/>
      <c r="FDE53" s="14"/>
      <c r="FDF53" s="14"/>
      <c r="FDG53" s="14"/>
      <c r="FDH53" s="14"/>
      <c r="FDI53" s="14"/>
      <c r="FDJ53" s="14"/>
      <c r="FDK53" s="14"/>
      <c r="FDL53" s="14"/>
      <c r="FDM53" s="14"/>
      <c r="FDN53" s="14"/>
      <c r="FDO53" s="14"/>
      <c r="FDP53" s="14"/>
      <c r="FDQ53" s="14"/>
      <c r="FDR53" s="14"/>
      <c r="FDS53" s="14"/>
      <c r="FDT53" s="14"/>
      <c r="FDU53" s="14"/>
      <c r="FDV53" s="14"/>
      <c r="FDW53" s="14"/>
      <c r="FDX53" s="14"/>
      <c r="FDY53" s="14"/>
      <c r="FDZ53" s="14"/>
      <c r="FEA53" s="14"/>
      <c r="FEB53" s="14"/>
      <c r="FEC53" s="14"/>
      <c r="FED53" s="14"/>
      <c r="FEE53" s="14"/>
      <c r="FEF53" s="14"/>
      <c r="FEG53" s="14"/>
      <c r="FEH53" s="14"/>
      <c r="FEI53" s="14"/>
      <c r="FEJ53" s="14"/>
      <c r="FEK53" s="14"/>
      <c r="FEL53" s="14"/>
      <c r="FEM53" s="14"/>
      <c r="FEN53" s="14"/>
      <c r="FEO53" s="14"/>
      <c r="FEP53" s="14"/>
      <c r="FEQ53" s="14"/>
      <c r="FER53" s="14"/>
      <c r="FES53" s="14"/>
      <c r="FET53" s="14"/>
      <c r="FEU53" s="14"/>
      <c r="FEV53" s="14"/>
      <c r="FEW53" s="14"/>
      <c r="FEX53" s="14"/>
      <c r="FEY53" s="14"/>
      <c r="FEZ53" s="14"/>
      <c r="FFA53" s="14"/>
      <c r="FFB53" s="14"/>
      <c r="FFC53" s="14"/>
      <c r="FFD53" s="14"/>
      <c r="FFE53" s="14"/>
      <c r="FFF53" s="14"/>
      <c r="FFG53" s="14"/>
      <c r="FFH53" s="14"/>
      <c r="FFI53" s="14"/>
      <c r="FFJ53" s="14"/>
      <c r="FFK53" s="14"/>
      <c r="FFL53" s="14"/>
      <c r="FFM53" s="14"/>
      <c r="FFN53" s="14"/>
      <c r="FFO53" s="14"/>
      <c r="FFP53" s="14"/>
      <c r="FFQ53" s="14"/>
      <c r="FFR53" s="14"/>
      <c r="FFS53" s="14"/>
      <c r="FFT53" s="14"/>
      <c r="FFU53" s="14"/>
      <c r="FFV53" s="14"/>
      <c r="FFW53" s="14"/>
      <c r="FFX53" s="14"/>
      <c r="FFY53" s="14"/>
      <c r="FFZ53" s="14"/>
      <c r="FGA53" s="14"/>
      <c r="FGB53" s="14"/>
      <c r="FGC53" s="14"/>
      <c r="FGD53" s="14"/>
      <c r="FGE53" s="14"/>
      <c r="FGF53" s="14"/>
      <c r="FGG53" s="14"/>
      <c r="FGH53" s="14"/>
      <c r="FGI53" s="14"/>
      <c r="FGJ53" s="14"/>
      <c r="FGK53" s="14"/>
      <c r="FGL53" s="14"/>
      <c r="FGM53" s="14"/>
      <c r="FGN53" s="14"/>
      <c r="FGO53" s="14"/>
      <c r="FGP53" s="14"/>
      <c r="FGQ53" s="14"/>
      <c r="FGR53" s="14"/>
      <c r="FGS53" s="14"/>
      <c r="FGT53" s="14"/>
      <c r="FGU53" s="14"/>
      <c r="FGV53" s="14"/>
      <c r="FGW53" s="14"/>
      <c r="FGX53" s="14"/>
      <c r="FGY53" s="14"/>
      <c r="FGZ53" s="14"/>
      <c r="FHA53" s="14"/>
      <c r="FHB53" s="14"/>
      <c r="FHC53" s="14"/>
      <c r="FHD53" s="14"/>
      <c r="FHE53" s="14"/>
      <c r="FHF53" s="14"/>
      <c r="FHG53" s="14"/>
      <c r="FHH53" s="14"/>
      <c r="FHI53" s="14"/>
      <c r="FHJ53" s="14"/>
      <c r="FHK53" s="14"/>
      <c r="FHL53" s="14"/>
      <c r="FHM53" s="14"/>
      <c r="FHN53" s="14"/>
      <c r="FHO53" s="14"/>
      <c r="FHP53" s="14"/>
      <c r="FHQ53" s="14"/>
      <c r="FHR53" s="14"/>
      <c r="FHS53" s="14"/>
      <c r="FHT53" s="14"/>
      <c r="FHU53" s="14"/>
      <c r="FHV53" s="14"/>
      <c r="FHW53" s="14"/>
      <c r="FHX53" s="14"/>
      <c r="FHY53" s="14"/>
      <c r="FHZ53" s="14"/>
      <c r="FIA53" s="14"/>
      <c r="FIB53" s="14"/>
      <c r="FIC53" s="14"/>
      <c r="FID53" s="14"/>
      <c r="FIE53" s="14"/>
      <c r="FIF53" s="14"/>
      <c r="FIG53" s="14"/>
      <c r="FIH53" s="14"/>
      <c r="FII53" s="14"/>
      <c r="FIJ53" s="14"/>
      <c r="FIK53" s="14"/>
      <c r="FIL53" s="14"/>
      <c r="FIM53" s="14"/>
      <c r="FIN53" s="14"/>
      <c r="FIO53" s="14"/>
      <c r="FIP53" s="14"/>
      <c r="FIQ53" s="14"/>
      <c r="FIR53" s="14"/>
      <c r="FIS53" s="14"/>
      <c r="FIT53" s="14"/>
      <c r="FIU53" s="14"/>
      <c r="FIV53" s="14"/>
      <c r="FIW53" s="14"/>
      <c r="FIX53" s="14"/>
      <c r="FIY53" s="14"/>
      <c r="FIZ53" s="14"/>
      <c r="FJA53" s="14"/>
      <c r="FJB53" s="14"/>
      <c r="FJC53" s="14"/>
      <c r="FJD53" s="14"/>
      <c r="FJE53" s="14"/>
      <c r="FJF53" s="14"/>
      <c r="FJG53" s="14"/>
      <c r="FJH53" s="14"/>
      <c r="FJI53" s="14"/>
      <c r="FJJ53" s="14"/>
      <c r="FJK53" s="14"/>
      <c r="FJL53" s="14"/>
      <c r="FJM53" s="14"/>
      <c r="FJN53" s="14"/>
      <c r="FJO53" s="14"/>
      <c r="FJP53" s="14"/>
      <c r="FJQ53" s="14"/>
      <c r="FJR53" s="14"/>
      <c r="FJS53" s="14"/>
      <c r="FJT53" s="14"/>
      <c r="FJU53" s="14"/>
      <c r="FJV53" s="14"/>
      <c r="FJW53" s="14"/>
      <c r="FJX53" s="14"/>
      <c r="FJY53" s="14"/>
      <c r="FJZ53" s="14"/>
      <c r="FKA53" s="14"/>
      <c r="FKB53" s="14"/>
      <c r="FKC53" s="14"/>
      <c r="FKD53" s="14"/>
      <c r="FKE53" s="14"/>
      <c r="FKF53" s="14"/>
      <c r="FKG53" s="14"/>
      <c r="FKH53" s="14"/>
      <c r="FKI53" s="14"/>
      <c r="FKJ53" s="14"/>
      <c r="FKK53" s="14"/>
      <c r="FKL53" s="14"/>
      <c r="FKM53" s="14"/>
      <c r="FKN53" s="14"/>
      <c r="FKO53" s="14"/>
      <c r="FKP53" s="14"/>
      <c r="FKQ53" s="14"/>
      <c r="FKR53" s="14"/>
      <c r="FKS53" s="14"/>
      <c r="FKT53" s="14"/>
      <c r="FKU53" s="14"/>
      <c r="FKV53" s="14"/>
      <c r="FKW53" s="14"/>
      <c r="FKX53" s="14"/>
      <c r="FKY53" s="14"/>
      <c r="FKZ53" s="14"/>
      <c r="FLA53" s="14"/>
      <c r="FLB53" s="14"/>
      <c r="FLC53" s="14"/>
      <c r="FLD53" s="14"/>
      <c r="FLE53" s="14"/>
      <c r="FLF53" s="14"/>
      <c r="FLG53" s="14"/>
      <c r="FLH53" s="14"/>
      <c r="FLI53" s="14"/>
      <c r="FLJ53" s="14"/>
      <c r="FLK53" s="14"/>
      <c r="FLL53" s="14"/>
      <c r="FLM53" s="14"/>
      <c r="FLN53" s="14"/>
      <c r="FLO53" s="14"/>
      <c r="FLP53" s="14"/>
      <c r="FLQ53" s="14"/>
      <c r="FLR53" s="14"/>
      <c r="FLS53" s="14"/>
      <c r="FLT53" s="14"/>
      <c r="FLU53" s="14"/>
      <c r="FLV53" s="14"/>
      <c r="FLW53" s="14"/>
      <c r="FLX53" s="14"/>
      <c r="FLY53" s="14"/>
      <c r="FLZ53" s="14"/>
      <c r="FMA53" s="14"/>
      <c r="FMB53" s="14"/>
      <c r="FMC53" s="14"/>
      <c r="FMD53" s="14"/>
      <c r="FME53" s="14"/>
      <c r="FMF53" s="14"/>
      <c r="FMG53" s="14"/>
      <c r="FMH53" s="14"/>
      <c r="FMI53" s="14"/>
      <c r="FMJ53" s="14"/>
      <c r="FMK53" s="14"/>
      <c r="FML53" s="14"/>
      <c r="FMM53" s="14"/>
      <c r="FMN53" s="14"/>
      <c r="FMO53" s="14"/>
      <c r="FMP53" s="14"/>
      <c r="FMQ53" s="14"/>
      <c r="FMR53" s="14"/>
      <c r="FMS53" s="14"/>
      <c r="FMT53" s="14"/>
      <c r="FMU53" s="14"/>
      <c r="FMV53" s="14"/>
      <c r="FMW53" s="14"/>
      <c r="FMX53" s="14"/>
      <c r="FMY53" s="14"/>
      <c r="FMZ53" s="14"/>
      <c r="FNA53" s="14"/>
      <c r="FNB53" s="14"/>
      <c r="FNC53" s="14"/>
      <c r="FND53" s="14"/>
      <c r="FNE53" s="14"/>
      <c r="FNF53" s="14"/>
      <c r="FNG53" s="14"/>
      <c r="FNH53" s="14"/>
      <c r="FNI53" s="14"/>
      <c r="FNJ53" s="14"/>
      <c r="FNK53" s="14"/>
      <c r="FNL53" s="14"/>
      <c r="FNM53" s="14"/>
      <c r="FNN53" s="14"/>
      <c r="FNO53" s="14"/>
      <c r="FNP53" s="14"/>
      <c r="FNQ53" s="14"/>
      <c r="FNR53" s="14"/>
      <c r="FNS53" s="14"/>
      <c r="FNT53" s="14"/>
      <c r="FNU53" s="14"/>
      <c r="FNV53" s="14"/>
      <c r="FNW53" s="14"/>
      <c r="FNX53" s="14"/>
      <c r="FNY53" s="14"/>
      <c r="FNZ53" s="14"/>
      <c r="FOA53" s="14"/>
      <c r="FOB53" s="14"/>
      <c r="FOC53" s="14"/>
      <c r="FOD53" s="14"/>
      <c r="FOE53" s="14"/>
      <c r="FOF53" s="14"/>
      <c r="FOG53" s="14"/>
      <c r="FOH53" s="14"/>
      <c r="FOI53" s="14"/>
      <c r="FOJ53" s="14"/>
      <c r="FOK53" s="14"/>
      <c r="FOL53" s="14"/>
      <c r="FOM53" s="14"/>
      <c r="FON53" s="14"/>
      <c r="FOO53" s="14"/>
      <c r="FOP53" s="14"/>
      <c r="FOQ53" s="14"/>
      <c r="FOR53" s="14"/>
      <c r="FOS53" s="14"/>
      <c r="FOT53" s="14"/>
      <c r="FOU53" s="14"/>
      <c r="FOV53" s="14"/>
      <c r="FOW53" s="14"/>
      <c r="FOX53" s="14"/>
      <c r="FOY53" s="14"/>
      <c r="FOZ53" s="14"/>
      <c r="FPA53" s="14"/>
      <c r="FPB53" s="14"/>
      <c r="FPC53" s="14"/>
      <c r="FPD53" s="14"/>
      <c r="FPE53" s="14"/>
      <c r="FPF53" s="14"/>
      <c r="FPG53" s="14"/>
      <c r="FPH53" s="14"/>
      <c r="FPI53" s="14"/>
      <c r="FPJ53" s="14"/>
      <c r="FPK53" s="14"/>
      <c r="FPL53" s="14"/>
      <c r="FPM53" s="14"/>
      <c r="FPN53" s="14"/>
      <c r="FPO53" s="14"/>
      <c r="FPP53" s="14"/>
      <c r="FPQ53" s="14"/>
      <c r="FPR53" s="14"/>
      <c r="FPS53" s="14"/>
      <c r="FPT53" s="14"/>
      <c r="FPU53" s="14"/>
      <c r="FPV53" s="14"/>
      <c r="FPW53" s="14"/>
      <c r="FPX53" s="14"/>
      <c r="FPY53" s="14"/>
      <c r="FPZ53" s="14"/>
      <c r="FQA53" s="14"/>
      <c r="FQB53" s="14"/>
      <c r="FQC53" s="14"/>
      <c r="FQD53" s="14"/>
      <c r="FQE53" s="14"/>
      <c r="FQF53" s="14"/>
      <c r="FQG53" s="14"/>
      <c r="FQH53" s="14"/>
      <c r="FQI53" s="14"/>
      <c r="FQJ53" s="14"/>
      <c r="FQK53" s="14"/>
      <c r="FQL53" s="14"/>
      <c r="FQM53" s="14"/>
      <c r="FQN53" s="14"/>
      <c r="FQO53" s="14"/>
      <c r="FQP53" s="14"/>
      <c r="FQQ53" s="14"/>
      <c r="FQR53" s="14"/>
      <c r="FQS53" s="14"/>
      <c r="FQT53" s="14"/>
      <c r="FQU53" s="14"/>
      <c r="FQV53" s="14"/>
      <c r="FQW53" s="14"/>
      <c r="FQX53" s="14"/>
      <c r="FQY53" s="14"/>
      <c r="FQZ53" s="14"/>
      <c r="FRA53" s="14"/>
      <c r="FRB53" s="14"/>
      <c r="FRC53" s="14"/>
      <c r="FRD53" s="14"/>
      <c r="FRE53" s="14"/>
      <c r="FRF53" s="14"/>
      <c r="FRG53" s="14"/>
      <c r="FRH53" s="14"/>
      <c r="FRI53" s="14"/>
      <c r="FRJ53" s="14"/>
      <c r="FRK53" s="14"/>
      <c r="FRL53" s="14"/>
      <c r="FRM53" s="14"/>
      <c r="FRN53" s="14"/>
      <c r="FRO53" s="14"/>
      <c r="FRP53" s="14"/>
      <c r="FRQ53" s="14"/>
      <c r="FRR53" s="14"/>
      <c r="FRS53" s="14"/>
      <c r="FRT53" s="14"/>
      <c r="FRU53" s="14"/>
      <c r="FRV53" s="14"/>
      <c r="FRW53" s="14"/>
      <c r="FRX53" s="14"/>
      <c r="FRY53" s="14"/>
      <c r="FRZ53" s="14"/>
      <c r="FSA53" s="14"/>
      <c r="FSB53" s="14"/>
      <c r="FSC53" s="14"/>
      <c r="FSD53" s="14"/>
      <c r="FSE53" s="14"/>
      <c r="FSF53" s="14"/>
      <c r="FSG53" s="14"/>
      <c r="FSH53" s="14"/>
      <c r="FSI53" s="14"/>
      <c r="FSJ53" s="14"/>
      <c r="FSK53" s="14"/>
      <c r="FSL53" s="14"/>
      <c r="FSM53" s="14"/>
      <c r="FSN53" s="14"/>
      <c r="FSO53" s="14"/>
      <c r="FSP53" s="14"/>
      <c r="FSQ53" s="14"/>
      <c r="FSR53" s="14"/>
      <c r="FSS53" s="14"/>
      <c r="FST53" s="14"/>
      <c r="FSU53" s="14"/>
      <c r="FSV53" s="14"/>
      <c r="FSW53" s="14"/>
      <c r="FSX53" s="14"/>
      <c r="FSY53" s="14"/>
      <c r="FSZ53" s="14"/>
      <c r="FTA53" s="14"/>
      <c r="FTB53" s="14"/>
      <c r="FTC53" s="14"/>
      <c r="FTD53" s="14"/>
      <c r="FTE53" s="14"/>
      <c r="FTF53" s="14"/>
      <c r="FTG53" s="14"/>
      <c r="FTH53" s="14"/>
      <c r="FTI53" s="14"/>
      <c r="FTJ53" s="14"/>
      <c r="FTK53" s="14"/>
      <c r="FTL53" s="14"/>
      <c r="FTM53" s="14"/>
      <c r="FTN53" s="14"/>
      <c r="FTO53" s="14"/>
      <c r="FTP53" s="14"/>
      <c r="FTQ53" s="14"/>
      <c r="FTR53" s="14"/>
      <c r="FTS53" s="14"/>
      <c r="FTT53" s="14"/>
      <c r="FTU53" s="14"/>
      <c r="FTV53" s="14"/>
      <c r="FTW53" s="14"/>
      <c r="FTX53" s="14"/>
      <c r="FTY53" s="14"/>
      <c r="FTZ53" s="14"/>
      <c r="FUA53" s="14"/>
      <c r="FUB53" s="14"/>
      <c r="FUC53" s="14"/>
      <c r="FUD53" s="14"/>
      <c r="FUE53" s="14"/>
      <c r="FUF53" s="14"/>
      <c r="FUG53" s="14"/>
      <c r="FUH53" s="14"/>
      <c r="FUI53" s="14"/>
      <c r="FUJ53" s="14"/>
      <c r="FUK53" s="14"/>
      <c r="FUL53" s="14"/>
      <c r="FUM53" s="14"/>
      <c r="FUN53" s="14"/>
      <c r="FUO53" s="14"/>
      <c r="FUP53" s="14"/>
      <c r="FUQ53" s="14"/>
      <c r="FUR53" s="14"/>
      <c r="FUS53" s="14"/>
      <c r="FUT53" s="14"/>
      <c r="FUU53" s="14"/>
      <c r="FUV53" s="14"/>
      <c r="FUW53" s="14"/>
      <c r="FUX53" s="14"/>
      <c r="FUY53" s="14"/>
      <c r="FUZ53" s="14"/>
      <c r="FVA53" s="14"/>
      <c r="FVB53" s="14"/>
      <c r="FVC53" s="14"/>
      <c r="FVD53" s="14"/>
      <c r="FVE53" s="14"/>
      <c r="FVF53" s="14"/>
      <c r="FVG53" s="14"/>
      <c r="FVH53" s="14"/>
      <c r="FVI53" s="14"/>
      <c r="FVJ53" s="14"/>
      <c r="FVK53" s="14"/>
      <c r="FVL53" s="14"/>
      <c r="FVM53" s="14"/>
      <c r="FVN53" s="14"/>
      <c r="FVO53" s="14"/>
      <c r="FVP53" s="14"/>
      <c r="FVQ53" s="14"/>
      <c r="FVR53" s="14"/>
      <c r="FVS53" s="14"/>
      <c r="FVT53" s="14"/>
      <c r="FVU53" s="14"/>
      <c r="FVV53" s="14"/>
      <c r="FVW53" s="14"/>
      <c r="FVX53" s="14"/>
      <c r="FVY53" s="14"/>
      <c r="FVZ53" s="14"/>
      <c r="FWA53" s="14"/>
      <c r="FWB53" s="14"/>
      <c r="FWC53" s="14"/>
      <c r="FWD53" s="14"/>
      <c r="FWE53" s="14"/>
      <c r="FWF53" s="14"/>
      <c r="FWG53" s="14"/>
      <c r="FWH53" s="14"/>
      <c r="FWI53" s="14"/>
      <c r="FWJ53" s="14"/>
      <c r="FWK53" s="14"/>
      <c r="FWL53" s="14"/>
      <c r="FWM53" s="14"/>
      <c r="FWN53" s="14"/>
      <c r="FWO53" s="14"/>
      <c r="FWP53" s="14"/>
      <c r="FWQ53" s="14"/>
      <c r="FWR53" s="14"/>
      <c r="FWS53" s="14"/>
      <c r="FWT53" s="14"/>
      <c r="FWU53" s="14"/>
      <c r="FWV53" s="14"/>
      <c r="FWW53" s="14"/>
      <c r="FWX53" s="14"/>
      <c r="FWY53" s="14"/>
      <c r="FWZ53" s="14"/>
      <c r="FXA53" s="14"/>
      <c r="FXB53" s="14"/>
      <c r="FXC53" s="14"/>
      <c r="FXD53" s="14"/>
      <c r="FXE53" s="14"/>
      <c r="FXF53" s="14"/>
      <c r="FXG53" s="14"/>
      <c r="FXH53" s="14"/>
      <c r="FXI53" s="14"/>
      <c r="FXJ53" s="14"/>
      <c r="FXK53" s="14"/>
      <c r="FXL53" s="14"/>
      <c r="FXM53" s="14"/>
      <c r="FXN53" s="14"/>
      <c r="FXO53" s="14"/>
      <c r="FXP53" s="14"/>
      <c r="FXQ53" s="14"/>
      <c r="FXR53" s="14"/>
      <c r="FXS53" s="14"/>
      <c r="FXT53" s="14"/>
      <c r="FXU53" s="14"/>
      <c r="FXV53" s="14"/>
      <c r="FXW53" s="14"/>
      <c r="FXX53" s="14"/>
      <c r="FXY53" s="14"/>
      <c r="FXZ53" s="14"/>
      <c r="FYA53" s="14"/>
      <c r="FYB53" s="14"/>
      <c r="FYC53" s="14"/>
      <c r="FYD53" s="14"/>
      <c r="FYE53" s="14"/>
      <c r="FYF53" s="14"/>
      <c r="FYG53" s="14"/>
      <c r="FYH53" s="14"/>
      <c r="FYI53" s="14"/>
      <c r="FYJ53" s="14"/>
      <c r="FYK53" s="14"/>
      <c r="FYL53" s="14"/>
      <c r="FYM53" s="14"/>
      <c r="FYN53" s="14"/>
      <c r="FYO53" s="14"/>
      <c r="FYP53" s="14"/>
      <c r="FYQ53" s="14"/>
      <c r="FYR53" s="14"/>
      <c r="FYS53" s="14"/>
      <c r="FYT53" s="14"/>
      <c r="FYU53" s="14"/>
      <c r="FYV53" s="14"/>
      <c r="FYW53" s="14"/>
      <c r="FYX53" s="14"/>
      <c r="FYY53" s="14"/>
      <c r="FYZ53" s="14"/>
      <c r="FZA53" s="14"/>
      <c r="FZB53" s="14"/>
      <c r="FZC53" s="14"/>
      <c r="FZD53" s="14"/>
      <c r="FZE53" s="14"/>
      <c r="FZF53" s="14"/>
      <c r="FZG53" s="14"/>
      <c r="FZH53" s="14"/>
      <c r="FZI53" s="14"/>
      <c r="FZJ53" s="14"/>
      <c r="FZK53" s="14"/>
      <c r="FZL53" s="14"/>
      <c r="FZM53" s="14"/>
      <c r="FZN53" s="14"/>
      <c r="FZO53" s="14"/>
      <c r="FZP53" s="14"/>
      <c r="FZQ53" s="14"/>
      <c r="FZR53" s="14"/>
      <c r="FZS53" s="14"/>
      <c r="FZT53" s="14"/>
      <c r="FZU53" s="14"/>
      <c r="FZV53" s="14"/>
      <c r="FZW53" s="14"/>
      <c r="FZX53" s="14"/>
      <c r="FZY53" s="14"/>
      <c r="FZZ53" s="14"/>
      <c r="GAA53" s="14"/>
      <c r="GAB53" s="14"/>
      <c r="GAC53" s="14"/>
      <c r="GAD53" s="14"/>
      <c r="GAE53" s="14"/>
      <c r="GAF53" s="14"/>
      <c r="GAG53" s="14"/>
      <c r="GAH53" s="14"/>
      <c r="GAI53" s="14"/>
      <c r="GAJ53" s="14"/>
      <c r="GAK53" s="14"/>
      <c r="GAL53" s="14"/>
      <c r="GAM53" s="14"/>
      <c r="GAN53" s="14"/>
      <c r="GAO53" s="14"/>
      <c r="GAP53" s="14"/>
      <c r="GAQ53" s="14"/>
      <c r="GAR53" s="14"/>
      <c r="GAS53" s="14"/>
      <c r="GAT53" s="14"/>
      <c r="GAU53" s="14"/>
      <c r="GAV53" s="14"/>
      <c r="GAW53" s="14"/>
      <c r="GAX53" s="14"/>
      <c r="GAY53" s="14"/>
      <c r="GAZ53" s="14"/>
      <c r="GBA53" s="14"/>
      <c r="GBB53" s="14"/>
      <c r="GBC53" s="14"/>
      <c r="GBD53" s="14"/>
      <c r="GBE53" s="14"/>
      <c r="GBF53" s="14"/>
      <c r="GBG53" s="14"/>
      <c r="GBH53" s="14"/>
      <c r="GBI53" s="14"/>
      <c r="GBJ53" s="14"/>
      <c r="GBK53" s="14"/>
      <c r="GBL53" s="14"/>
      <c r="GBM53" s="14"/>
      <c r="GBN53" s="14"/>
      <c r="GBO53" s="14"/>
      <c r="GBP53" s="14"/>
      <c r="GBQ53" s="14"/>
      <c r="GBR53" s="14"/>
      <c r="GBS53" s="14"/>
      <c r="GBT53" s="14"/>
      <c r="GBU53" s="14"/>
      <c r="GBV53" s="14"/>
      <c r="GBW53" s="14"/>
      <c r="GBX53" s="14"/>
      <c r="GBY53" s="14"/>
      <c r="GBZ53" s="14"/>
      <c r="GCA53" s="14"/>
      <c r="GCB53" s="14"/>
      <c r="GCC53" s="14"/>
      <c r="GCD53" s="14"/>
      <c r="GCE53" s="14"/>
      <c r="GCF53" s="14"/>
      <c r="GCG53" s="14"/>
      <c r="GCH53" s="14"/>
      <c r="GCI53" s="14"/>
      <c r="GCJ53" s="14"/>
      <c r="GCK53" s="14"/>
      <c r="GCL53" s="14"/>
      <c r="GCM53" s="14"/>
      <c r="GCN53" s="14"/>
      <c r="GCO53" s="14"/>
      <c r="GCP53" s="14"/>
      <c r="GCQ53" s="14"/>
      <c r="GCR53" s="14"/>
      <c r="GCS53" s="14"/>
      <c r="GCT53" s="14"/>
      <c r="GCU53" s="14"/>
      <c r="GCV53" s="14"/>
      <c r="GCW53" s="14"/>
      <c r="GCX53" s="14"/>
      <c r="GCY53" s="14"/>
      <c r="GCZ53" s="14"/>
      <c r="GDA53" s="14"/>
      <c r="GDB53" s="14"/>
      <c r="GDC53" s="14"/>
      <c r="GDD53" s="14"/>
      <c r="GDE53" s="14"/>
      <c r="GDF53" s="14"/>
      <c r="GDG53" s="14"/>
      <c r="GDH53" s="14"/>
      <c r="GDI53" s="14"/>
      <c r="GDJ53" s="14"/>
      <c r="GDK53" s="14"/>
      <c r="GDL53" s="14"/>
      <c r="GDM53" s="14"/>
      <c r="GDN53" s="14"/>
      <c r="GDO53" s="14"/>
      <c r="GDP53" s="14"/>
      <c r="GDQ53" s="14"/>
      <c r="GDR53" s="14"/>
      <c r="GDS53" s="14"/>
      <c r="GDT53" s="14"/>
      <c r="GDU53" s="14"/>
      <c r="GDV53" s="14"/>
      <c r="GDW53" s="14"/>
      <c r="GDX53" s="14"/>
      <c r="GDY53" s="14"/>
      <c r="GDZ53" s="14"/>
      <c r="GEA53" s="14"/>
      <c r="GEB53" s="14"/>
      <c r="GEC53" s="14"/>
      <c r="GED53" s="14"/>
      <c r="GEE53" s="14"/>
      <c r="GEF53" s="14"/>
      <c r="GEG53" s="14"/>
      <c r="GEH53" s="14"/>
      <c r="GEI53" s="14"/>
      <c r="GEJ53" s="14"/>
      <c r="GEK53" s="14"/>
      <c r="GEL53" s="14"/>
      <c r="GEM53" s="14"/>
      <c r="GEN53" s="14"/>
      <c r="GEO53" s="14"/>
      <c r="GEP53" s="14"/>
      <c r="GEQ53" s="14"/>
      <c r="GER53" s="14"/>
      <c r="GES53" s="14"/>
      <c r="GET53" s="14"/>
      <c r="GEU53" s="14"/>
      <c r="GEV53" s="14"/>
      <c r="GEW53" s="14"/>
      <c r="GEX53" s="14"/>
      <c r="GEY53" s="14"/>
      <c r="GEZ53" s="14"/>
      <c r="GFA53" s="14"/>
      <c r="GFB53" s="14"/>
      <c r="GFC53" s="14"/>
      <c r="GFD53" s="14"/>
      <c r="GFE53" s="14"/>
      <c r="GFF53" s="14"/>
      <c r="GFG53" s="14"/>
      <c r="GFH53" s="14"/>
      <c r="GFI53" s="14"/>
      <c r="GFJ53" s="14"/>
      <c r="GFK53" s="14"/>
      <c r="GFL53" s="14"/>
      <c r="GFM53" s="14"/>
      <c r="GFN53" s="14"/>
      <c r="GFO53" s="14"/>
      <c r="GFP53" s="14"/>
      <c r="GFQ53" s="14"/>
      <c r="GFR53" s="14"/>
      <c r="GFS53" s="14"/>
      <c r="GFT53" s="14"/>
      <c r="GFU53" s="14"/>
      <c r="GFV53" s="14"/>
      <c r="GFW53" s="14"/>
      <c r="GFX53" s="14"/>
      <c r="GFY53" s="14"/>
      <c r="GFZ53" s="14"/>
      <c r="GGA53" s="14"/>
      <c r="GGB53" s="14"/>
      <c r="GGC53" s="14"/>
      <c r="GGD53" s="14"/>
      <c r="GGE53" s="14"/>
      <c r="GGF53" s="14"/>
      <c r="GGG53" s="14"/>
      <c r="GGH53" s="14"/>
      <c r="GGI53" s="14"/>
      <c r="GGJ53" s="14"/>
      <c r="GGK53" s="14"/>
      <c r="GGL53" s="14"/>
      <c r="GGM53" s="14"/>
      <c r="GGN53" s="14"/>
      <c r="GGO53" s="14"/>
      <c r="GGP53" s="14"/>
      <c r="GGQ53" s="14"/>
      <c r="GGR53" s="14"/>
      <c r="GGS53" s="14"/>
      <c r="GGT53" s="14"/>
      <c r="GGU53" s="14"/>
      <c r="GGV53" s="14"/>
      <c r="GGW53" s="14"/>
      <c r="GGX53" s="14"/>
      <c r="GGY53" s="14"/>
      <c r="GGZ53" s="14"/>
      <c r="GHA53" s="14"/>
      <c r="GHB53" s="14"/>
      <c r="GHC53" s="14"/>
      <c r="GHD53" s="14"/>
      <c r="GHE53" s="14"/>
      <c r="GHF53" s="14"/>
      <c r="GHG53" s="14"/>
      <c r="GHH53" s="14"/>
      <c r="GHI53" s="14"/>
      <c r="GHJ53" s="14"/>
      <c r="GHK53" s="14"/>
      <c r="GHL53" s="14"/>
      <c r="GHM53" s="14"/>
      <c r="GHN53" s="14"/>
      <c r="GHO53" s="14"/>
      <c r="GHP53" s="14"/>
      <c r="GHQ53" s="14"/>
      <c r="GHR53" s="14"/>
      <c r="GHS53" s="14"/>
      <c r="GHT53" s="14"/>
      <c r="GHU53" s="14"/>
      <c r="GHV53" s="14"/>
      <c r="GHW53" s="14"/>
      <c r="GHX53" s="14"/>
      <c r="GHY53" s="14"/>
      <c r="GHZ53" s="14"/>
      <c r="GIA53" s="14"/>
      <c r="GIB53" s="14"/>
      <c r="GIC53" s="14"/>
      <c r="GID53" s="14"/>
      <c r="GIE53" s="14"/>
      <c r="GIF53" s="14"/>
      <c r="GIG53" s="14"/>
      <c r="GIH53" s="14"/>
      <c r="GII53" s="14"/>
      <c r="GIJ53" s="14"/>
      <c r="GIK53" s="14"/>
      <c r="GIL53" s="14"/>
      <c r="GIM53" s="14"/>
      <c r="GIN53" s="14"/>
      <c r="GIO53" s="14"/>
      <c r="GIP53" s="14"/>
      <c r="GIQ53" s="14"/>
      <c r="GIR53" s="14"/>
      <c r="GIS53" s="14"/>
      <c r="GIT53" s="14"/>
      <c r="GIU53" s="14"/>
      <c r="GIV53" s="14"/>
      <c r="GIW53" s="14"/>
      <c r="GIX53" s="14"/>
      <c r="GIY53" s="14"/>
      <c r="GIZ53" s="14"/>
      <c r="GJA53" s="14"/>
      <c r="GJB53" s="14"/>
      <c r="GJC53" s="14"/>
      <c r="GJD53" s="14"/>
      <c r="GJE53" s="14"/>
      <c r="GJF53" s="14"/>
      <c r="GJG53" s="14"/>
      <c r="GJH53" s="14"/>
      <c r="GJI53" s="14"/>
      <c r="GJJ53" s="14"/>
      <c r="GJK53" s="14"/>
      <c r="GJL53" s="14"/>
      <c r="GJM53" s="14"/>
      <c r="GJN53" s="14"/>
      <c r="GJO53" s="14"/>
      <c r="GJP53" s="14"/>
      <c r="GJQ53" s="14"/>
      <c r="GJR53" s="14"/>
      <c r="GJS53" s="14"/>
      <c r="GJT53" s="14"/>
      <c r="GJU53" s="14"/>
      <c r="GJV53" s="14"/>
      <c r="GJW53" s="14"/>
      <c r="GJX53" s="14"/>
      <c r="GJY53" s="14"/>
      <c r="GJZ53" s="14"/>
      <c r="GKA53" s="14"/>
      <c r="GKB53" s="14"/>
      <c r="GKC53" s="14"/>
      <c r="GKD53" s="14"/>
      <c r="GKE53" s="14"/>
      <c r="GKF53" s="14"/>
      <c r="GKG53" s="14"/>
      <c r="GKH53" s="14"/>
      <c r="GKI53" s="14"/>
      <c r="GKJ53" s="14"/>
      <c r="GKK53" s="14"/>
      <c r="GKL53" s="14"/>
      <c r="GKM53" s="14"/>
      <c r="GKN53" s="14"/>
      <c r="GKO53" s="14"/>
      <c r="GKP53" s="14"/>
      <c r="GKQ53" s="14"/>
      <c r="GKR53" s="14"/>
      <c r="GKS53" s="14"/>
      <c r="GKT53" s="14"/>
      <c r="GKU53" s="14"/>
      <c r="GKV53" s="14"/>
      <c r="GKW53" s="14"/>
      <c r="GKX53" s="14"/>
      <c r="GKY53" s="14"/>
      <c r="GKZ53" s="14"/>
      <c r="GLA53" s="14"/>
      <c r="GLB53" s="14"/>
      <c r="GLC53" s="14"/>
      <c r="GLD53" s="14"/>
      <c r="GLE53" s="14"/>
      <c r="GLF53" s="14"/>
      <c r="GLG53" s="14"/>
      <c r="GLH53" s="14"/>
      <c r="GLI53" s="14"/>
      <c r="GLJ53" s="14"/>
      <c r="GLK53" s="14"/>
      <c r="GLL53" s="14"/>
      <c r="GLM53" s="14"/>
      <c r="GLN53" s="14"/>
      <c r="GLO53" s="14"/>
      <c r="GLP53" s="14"/>
      <c r="GLQ53" s="14"/>
      <c r="GLR53" s="14"/>
      <c r="GLS53" s="14"/>
      <c r="GLT53" s="14"/>
      <c r="GLU53" s="14"/>
      <c r="GLV53" s="14"/>
      <c r="GLW53" s="14"/>
      <c r="GLX53" s="14"/>
      <c r="GLY53" s="14"/>
      <c r="GLZ53" s="14"/>
      <c r="GMA53" s="14"/>
      <c r="GMB53" s="14"/>
      <c r="GMC53" s="14"/>
      <c r="GMD53" s="14"/>
      <c r="GME53" s="14"/>
      <c r="GMF53" s="14"/>
      <c r="GMG53" s="14"/>
      <c r="GMH53" s="14"/>
      <c r="GMI53" s="14"/>
      <c r="GMJ53" s="14"/>
      <c r="GMK53" s="14"/>
      <c r="GML53" s="14"/>
      <c r="GMM53" s="14"/>
      <c r="GMN53" s="14"/>
      <c r="GMO53" s="14"/>
      <c r="GMP53" s="14"/>
      <c r="GMQ53" s="14"/>
      <c r="GMR53" s="14"/>
      <c r="GMS53" s="14"/>
      <c r="GMT53" s="14"/>
      <c r="GMU53" s="14"/>
      <c r="GMV53" s="14"/>
      <c r="GMW53" s="14"/>
      <c r="GMX53" s="14"/>
      <c r="GMY53" s="14"/>
      <c r="GMZ53" s="14"/>
      <c r="GNA53" s="14"/>
      <c r="GNB53" s="14"/>
      <c r="GNC53" s="14"/>
      <c r="GND53" s="14"/>
      <c r="GNE53" s="14"/>
      <c r="GNF53" s="14"/>
      <c r="GNG53" s="14"/>
      <c r="GNH53" s="14"/>
      <c r="GNI53" s="14"/>
      <c r="GNJ53" s="14"/>
      <c r="GNK53" s="14"/>
      <c r="GNL53" s="14"/>
      <c r="GNM53" s="14"/>
      <c r="GNN53" s="14"/>
      <c r="GNO53" s="14"/>
      <c r="GNP53" s="14"/>
      <c r="GNQ53" s="14"/>
      <c r="GNR53" s="14"/>
      <c r="GNS53" s="14"/>
      <c r="GNT53" s="14"/>
      <c r="GNU53" s="14"/>
      <c r="GNV53" s="14"/>
      <c r="GNW53" s="14"/>
      <c r="GNX53" s="14"/>
      <c r="GNY53" s="14"/>
      <c r="GNZ53" s="14"/>
      <c r="GOA53" s="14"/>
      <c r="GOB53" s="14"/>
      <c r="GOC53" s="14"/>
      <c r="GOD53" s="14"/>
      <c r="GOE53" s="14"/>
      <c r="GOF53" s="14"/>
      <c r="GOG53" s="14"/>
      <c r="GOH53" s="14"/>
      <c r="GOI53" s="14"/>
      <c r="GOJ53" s="14"/>
      <c r="GOK53" s="14"/>
      <c r="GOL53" s="14"/>
      <c r="GOM53" s="14"/>
      <c r="GON53" s="14"/>
      <c r="GOO53" s="14"/>
      <c r="GOP53" s="14"/>
      <c r="GOQ53" s="14"/>
      <c r="GOR53" s="14"/>
      <c r="GOS53" s="14"/>
      <c r="GOT53" s="14"/>
      <c r="GOU53" s="14"/>
      <c r="GOV53" s="14"/>
      <c r="GOW53" s="14"/>
      <c r="GOX53" s="14"/>
      <c r="GOY53" s="14"/>
      <c r="GOZ53" s="14"/>
      <c r="GPA53" s="14"/>
      <c r="GPB53" s="14"/>
      <c r="GPC53" s="14"/>
      <c r="GPD53" s="14"/>
      <c r="GPE53" s="14"/>
      <c r="GPF53" s="14"/>
      <c r="GPG53" s="14"/>
      <c r="GPH53" s="14"/>
      <c r="GPI53" s="14"/>
      <c r="GPJ53" s="14"/>
      <c r="GPK53" s="14"/>
      <c r="GPL53" s="14"/>
      <c r="GPM53" s="14"/>
      <c r="GPN53" s="14"/>
      <c r="GPO53" s="14"/>
      <c r="GPP53" s="14"/>
      <c r="GPQ53" s="14"/>
      <c r="GPR53" s="14"/>
      <c r="GPS53" s="14"/>
      <c r="GPT53" s="14"/>
      <c r="GPU53" s="14"/>
      <c r="GPV53" s="14"/>
      <c r="GPW53" s="14"/>
      <c r="GPX53" s="14"/>
      <c r="GPY53" s="14"/>
      <c r="GPZ53" s="14"/>
      <c r="GQA53" s="14"/>
      <c r="GQB53" s="14"/>
      <c r="GQC53" s="14"/>
      <c r="GQD53" s="14"/>
      <c r="GQE53" s="14"/>
      <c r="GQF53" s="14"/>
      <c r="GQG53" s="14"/>
      <c r="GQH53" s="14"/>
      <c r="GQI53" s="14"/>
      <c r="GQJ53" s="14"/>
      <c r="GQK53" s="14"/>
      <c r="GQL53" s="14"/>
      <c r="GQM53" s="14"/>
      <c r="GQN53" s="14"/>
      <c r="GQO53" s="14"/>
      <c r="GQP53" s="14"/>
      <c r="GQQ53" s="14"/>
      <c r="GQR53" s="14"/>
      <c r="GQS53" s="14"/>
      <c r="GQT53" s="14"/>
      <c r="GQU53" s="14"/>
      <c r="GQV53" s="14"/>
      <c r="GQW53" s="14"/>
      <c r="GQX53" s="14"/>
      <c r="GQY53" s="14"/>
      <c r="GQZ53" s="14"/>
      <c r="GRA53" s="14"/>
      <c r="GRB53" s="14"/>
      <c r="GRC53" s="14"/>
      <c r="GRD53" s="14"/>
      <c r="GRE53" s="14"/>
      <c r="GRF53" s="14"/>
      <c r="GRG53" s="14"/>
      <c r="GRH53" s="14"/>
      <c r="GRI53" s="14"/>
      <c r="GRJ53" s="14"/>
      <c r="GRK53" s="14"/>
      <c r="GRL53" s="14"/>
      <c r="GRM53" s="14"/>
      <c r="GRN53" s="14"/>
      <c r="GRO53" s="14"/>
      <c r="GRP53" s="14"/>
      <c r="GRQ53" s="14"/>
      <c r="GRR53" s="14"/>
      <c r="GRS53" s="14"/>
      <c r="GRT53" s="14"/>
      <c r="GRU53" s="14"/>
      <c r="GRV53" s="14"/>
      <c r="GRW53" s="14"/>
      <c r="GRX53" s="14"/>
      <c r="GRY53" s="14"/>
      <c r="GRZ53" s="14"/>
      <c r="GSA53" s="14"/>
      <c r="GSB53" s="14"/>
      <c r="GSC53" s="14"/>
      <c r="GSD53" s="14"/>
      <c r="GSE53" s="14"/>
      <c r="GSF53" s="14"/>
      <c r="GSG53" s="14"/>
      <c r="GSH53" s="14"/>
      <c r="GSI53" s="14"/>
      <c r="GSJ53" s="14"/>
      <c r="GSK53" s="14"/>
      <c r="GSL53" s="14"/>
      <c r="GSM53" s="14"/>
      <c r="GSN53" s="14"/>
      <c r="GSO53" s="14"/>
      <c r="GSP53" s="14"/>
      <c r="GSQ53" s="14"/>
      <c r="GSR53" s="14"/>
      <c r="GSS53" s="14"/>
      <c r="GST53" s="14"/>
      <c r="GSU53" s="14"/>
      <c r="GSV53" s="14"/>
      <c r="GSW53" s="14"/>
      <c r="GSX53" s="14"/>
      <c r="GSY53" s="14"/>
      <c r="GSZ53" s="14"/>
      <c r="GTA53" s="14"/>
      <c r="GTB53" s="14"/>
      <c r="GTC53" s="14"/>
      <c r="GTD53" s="14"/>
      <c r="GTE53" s="14"/>
      <c r="GTF53" s="14"/>
      <c r="GTG53" s="14"/>
      <c r="GTH53" s="14"/>
      <c r="GTI53" s="14"/>
      <c r="GTJ53" s="14"/>
      <c r="GTK53" s="14"/>
      <c r="GTL53" s="14"/>
      <c r="GTM53" s="14"/>
      <c r="GTN53" s="14"/>
      <c r="GTO53" s="14"/>
      <c r="GTP53" s="14"/>
      <c r="GTQ53" s="14"/>
      <c r="GTR53" s="14"/>
      <c r="GTS53" s="14"/>
      <c r="GTT53" s="14"/>
      <c r="GTU53" s="14"/>
      <c r="GTV53" s="14"/>
      <c r="GTW53" s="14"/>
      <c r="GTX53" s="14"/>
      <c r="GTY53" s="14"/>
      <c r="GTZ53" s="14"/>
      <c r="GUA53" s="14"/>
      <c r="GUB53" s="14"/>
      <c r="GUC53" s="14"/>
      <c r="GUD53" s="14"/>
      <c r="GUE53" s="14"/>
      <c r="GUF53" s="14"/>
      <c r="GUG53" s="14"/>
      <c r="GUH53" s="14"/>
      <c r="GUI53" s="14"/>
      <c r="GUJ53" s="14"/>
      <c r="GUK53" s="14"/>
      <c r="GUL53" s="14"/>
      <c r="GUM53" s="14"/>
      <c r="GUN53" s="14"/>
      <c r="GUO53" s="14"/>
      <c r="GUP53" s="14"/>
      <c r="GUQ53" s="14"/>
      <c r="GUR53" s="14"/>
      <c r="GUS53" s="14"/>
      <c r="GUT53" s="14"/>
      <c r="GUU53" s="14"/>
      <c r="GUV53" s="14"/>
      <c r="GUW53" s="14"/>
      <c r="GUX53" s="14"/>
      <c r="GUY53" s="14"/>
      <c r="GUZ53" s="14"/>
      <c r="GVA53" s="14"/>
      <c r="GVB53" s="14"/>
      <c r="GVC53" s="14"/>
      <c r="GVD53" s="14"/>
      <c r="GVE53" s="14"/>
      <c r="GVF53" s="14"/>
      <c r="GVG53" s="14"/>
      <c r="GVH53" s="14"/>
      <c r="GVI53" s="14"/>
      <c r="GVJ53" s="14"/>
      <c r="GVK53" s="14"/>
      <c r="GVL53" s="14"/>
      <c r="GVM53" s="14"/>
      <c r="GVN53" s="14"/>
      <c r="GVO53" s="14"/>
      <c r="GVP53" s="14"/>
      <c r="GVQ53" s="14"/>
      <c r="GVR53" s="14"/>
      <c r="GVS53" s="14"/>
      <c r="GVT53" s="14"/>
      <c r="GVU53" s="14"/>
      <c r="GVV53" s="14"/>
      <c r="GVW53" s="14"/>
      <c r="GVX53" s="14"/>
      <c r="GVY53" s="14"/>
      <c r="GVZ53" s="14"/>
      <c r="GWA53" s="14"/>
      <c r="GWB53" s="14"/>
      <c r="GWC53" s="14"/>
      <c r="GWD53" s="14"/>
      <c r="GWE53" s="14"/>
      <c r="GWF53" s="14"/>
      <c r="GWG53" s="14"/>
      <c r="GWH53" s="14"/>
      <c r="GWI53" s="14"/>
      <c r="GWJ53" s="14"/>
      <c r="GWK53" s="14"/>
      <c r="GWL53" s="14"/>
      <c r="GWM53" s="14"/>
      <c r="GWN53" s="14"/>
      <c r="GWO53" s="14"/>
      <c r="GWP53" s="14"/>
      <c r="GWQ53" s="14"/>
      <c r="GWR53" s="14"/>
      <c r="GWS53" s="14"/>
      <c r="GWT53" s="14"/>
      <c r="GWU53" s="14"/>
      <c r="GWV53" s="14"/>
      <c r="GWW53" s="14"/>
      <c r="GWX53" s="14"/>
      <c r="GWY53" s="14"/>
      <c r="GWZ53" s="14"/>
      <c r="GXA53" s="14"/>
      <c r="GXB53" s="14"/>
      <c r="GXC53" s="14"/>
      <c r="GXD53" s="14"/>
      <c r="GXE53" s="14"/>
      <c r="GXF53" s="14"/>
      <c r="GXG53" s="14"/>
      <c r="GXH53" s="14"/>
      <c r="GXI53" s="14"/>
      <c r="GXJ53" s="14"/>
      <c r="GXK53" s="14"/>
      <c r="GXL53" s="14"/>
      <c r="GXM53" s="14"/>
      <c r="GXN53" s="14"/>
      <c r="GXO53" s="14"/>
      <c r="GXP53" s="14"/>
      <c r="GXQ53" s="14"/>
      <c r="GXR53" s="14"/>
      <c r="GXS53" s="14"/>
      <c r="GXT53" s="14"/>
      <c r="GXU53" s="14"/>
      <c r="GXV53" s="14"/>
      <c r="GXW53" s="14"/>
      <c r="GXX53" s="14"/>
      <c r="GXY53" s="14"/>
      <c r="GXZ53" s="14"/>
      <c r="GYA53" s="14"/>
      <c r="GYB53" s="14"/>
      <c r="GYC53" s="14"/>
      <c r="GYD53" s="14"/>
      <c r="GYE53" s="14"/>
      <c r="GYF53" s="14"/>
      <c r="GYG53" s="14"/>
      <c r="GYH53" s="14"/>
      <c r="GYI53" s="14"/>
      <c r="GYJ53" s="14"/>
      <c r="GYK53" s="14"/>
      <c r="GYL53" s="14"/>
      <c r="GYM53" s="14"/>
      <c r="GYN53" s="14"/>
      <c r="GYO53" s="14"/>
      <c r="GYP53" s="14"/>
      <c r="GYQ53" s="14"/>
      <c r="GYR53" s="14"/>
      <c r="GYS53" s="14"/>
      <c r="GYT53" s="14"/>
      <c r="GYU53" s="14"/>
      <c r="GYV53" s="14"/>
      <c r="GYW53" s="14"/>
      <c r="GYX53" s="14"/>
      <c r="GYY53" s="14"/>
      <c r="GYZ53" s="14"/>
      <c r="GZA53" s="14"/>
      <c r="GZB53" s="14"/>
      <c r="GZC53" s="14"/>
      <c r="GZD53" s="14"/>
      <c r="GZE53" s="14"/>
      <c r="GZF53" s="14"/>
      <c r="GZG53" s="14"/>
      <c r="GZH53" s="14"/>
      <c r="GZI53" s="14"/>
      <c r="GZJ53" s="14"/>
      <c r="GZK53" s="14"/>
      <c r="GZL53" s="14"/>
      <c r="GZM53" s="14"/>
      <c r="GZN53" s="14"/>
      <c r="GZO53" s="14"/>
      <c r="GZP53" s="14"/>
      <c r="GZQ53" s="14"/>
      <c r="GZR53" s="14"/>
      <c r="GZS53" s="14"/>
      <c r="GZT53" s="14"/>
      <c r="GZU53" s="14"/>
      <c r="GZV53" s="14"/>
      <c r="GZW53" s="14"/>
      <c r="GZX53" s="14"/>
      <c r="GZY53" s="14"/>
      <c r="GZZ53" s="14"/>
      <c r="HAA53" s="14"/>
      <c r="HAB53" s="14"/>
      <c r="HAC53" s="14"/>
      <c r="HAD53" s="14"/>
      <c r="HAE53" s="14"/>
      <c r="HAF53" s="14"/>
      <c r="HAG53" s="14"/>
      <c r="HAH53" s="14"/>
      <c r="HAI53" s="14"/>
      <c r="HAJ53" s="14"/>
      <c r="HAK53" s="14"/>
      <c r="HAL53" s="14"/>
      <c r="HAM53" s="14"/>
      <c r="HAN53" s="14"/>
      <c r="HAO53" s="14"/>
      <c r="HAP53" s="14"/>
      <c r="HAQ53" s="14"/>
      <c r="HAR53" s="14"/>
      <c r="HAS53" s="14"/>
      <c r="HAT53" s="14"/>
      <c r="HAU53" s="14"/>
      <c r="HAV53" s="14"/>
      <c r="HAW53" s="14"/>
      <c r="HAX53" s="14"/>
      <c r="HAY53" s="14"/>
      <c r="HAZ53" s="14"/>
      <c r="HBA53" s="14"/>
      <c r="HBB53" s="14"/>
      <c r="HBC53" s="14"/>
      <c r="HBD53" s="14"/>
      <c r="HBE53" s="14"/>
      <c r="HBF53" s="14"/>
      <c r="HBG53" s="14"/>
      <c r="HBH53" s="14"/>
      <c r="HBI53" s="14"/>
      <c r="HBJ53" s="14"/>
      <c r="HBK53" s="14"/>
      <c r="HBL53" s="14"/>
      <c r="HBM53" s="14"/>
      <c r="HBN53" s="14"/>
      <c r="HBO53" s="14"/>
      <c r="HBP53" s="14"/>
      <c r="HBQ53" s="14"/>
      <c r="HBR53" s="14"/>
      <c r="HBS53" s="14"/>
      <c r="HBT53" s="14"/>
      <c r="HBU53" s="14"/>
      <c r="HBV53" s="14"/>
      <c r="HBW53" s="14"/>
      <c r="HBX53" s="14"/>
      <c r="HBY53" s="14"/>
      <c r="HBZ53" s="14"/>
      <c r="HCA53" s="14"/>
      <c r="HCB53" s="14"/>
      <c r="HCC53" s="14"/>
      <c r="HCD53" s="14"/>
      <c r="HCE53" s="14"/>
      <c r="HCF53" s="14"/>
      <c r="HCG53" s="14"/>
      <c r="HCH53" s="14"/>
      <c r="HCI53" s="14"/>
      <c r="HCJ53" s="14"/>
      <c r="HCK53" s="14"/>
      <c r="HCL53" s="14"/>
      <c r="HCM53" s="14"/>
      <c r="HCN53" s="14"/>
      <c r="HCO53" s="14"/>
      <c r="HCP53" s="14"/>
      <c r="HCQ53" s="14"/>
      <c r="HCR53" s="14"/>
      <c r="HCS53" s="14"/>
      <c r="HCT53" s="14"/>
      <c r="HCU53" s="14"/>
      <c r="HCV53" s="14"/>
      <c r="HCW53" s="14"/>
      <c r="HCX53" s="14"/>
      <c r="HCY53" s="14"/>
      <c r="HCZ53" s="14"/>
      <c r="HDA53" s="14"/>
      <c r="HDB53" s="14"/>
      <c r="HDC53" s="14"/>
      <c r="HDD53" s="14"/>
      <c r="HDE53" s="14"/>
      <c r="HDF53" s="14"/>
      <c r="HDG53" s="14"/>
      <c r="HDH53" s="14"/>
      <c r="HDI53" s="14"/>
      <c r="HDJ53" s="14"/>
      <c r="HDK53" s="14"/>
      <c r="HDL53" s="14"/>
      <c r="HDM53" s="14"/>
      <c r="HDN53" s="14"/>
      <c r="HDO53" s="14"/>
      <c r="HDP53" s="14"/>
      <c r="HDQ53" s="14"/>
      <c r="HDR53" s="14"/>
      <c r="HDS53" s="14"/>
      <c r="HDT53" s="14"/>
      <c r="HDU53" s="14"/>
      <c r="HDV53" s="14"/>
      <c r="HDW53" s="14"/>
      <c r="HDX53" s="14"/>
      <c r="HDY53" s="14"/>
      <c r="HDZ53" s="14"/>
      <c r="HEA53" s="14"/>
      <c r="HEB53" s="14"/>
      <c r="HEC53" s="14"/>
      <c r="HED53" s="14"/>
      <c r="HEE53" s="14"/>
      <c r="HEF53" s="14"/>
      <c r="HEG53" s="14"/>
      <c r="HEH53" s="14"/>
      <c r="HEI53" s="14"/>
      <c r="HEJ53" s="14"/>
      <c r="HEK53" s="14"/>
      <c r="HEL53" s="14"/>
      <c r="HEM53" s="14"/>
      <c r="HEN53" s="14"/>
      <c r="HEO53" s="14"/>
      <c r="HEP53" s="14"/>
      <c r="HEQ53" s="14"/>
      <c r="HER53" s="14"/>
      <c r="HES53" s="14"/>
      <c r="HET53" s="14"/>
      <c r="HEU53" s="14"/>
      <c r="HEV53" s="14"/>
      <c r="HEW53" s="14"/>
      <c r="HEX53" s="14"/>
      <c r="HEY53" s="14"/>
      <c r="HEZ53" s="14"/>
      <c r="HFA53" s="14"/>
      <c r="HFB53" s="14"/>
      <c r="HFC53" s="14"/>
      <c r="HFD53" s="14"/>
      <c r="HFE53" s="14"/>
      <c r="HFF53" s="14"/>
      <c r="HFG53" s="14"/>
      <c r="HFH53" s="14"/>
      <c r="HFI53" s="14"/>
      <c r="HFJ53" s="14"/>
      <c r="HFK53" s="14"/>
      <c r="HFL53" s="14"/>
      <c r="HFM53" s="14"/>
      <c r="HFN53" s="14"/>
      <c r="HFO53" s="14"/>
      <c r="HFP53" s="14"/>
      <c r="HFQ53" s="14"/>
      <c r="HFR53" s="14"/>
      <c r="HFS53" s="14"/>
      <c r="HFT53" s="14"/>
      <c r="HFU53" s="14"/>
      <c r="HFV53" s="14"/>
      <c r="HFW53" s="14"/>
      <c r="HFX53" s="14"/>
      <c r="HFY53" s="14"/>
      <c r="HFZ53" s="14"/>
      <c r="HGA53" s="14"/>
      <c r="HGB53" s="14"/>
      <c r="HGC53" s="14"/>
      <c r="HGD53" s="14"/>
      <c r="HGE53" s="14"/>
      <c r="HGF53" s="14"/>
      <c r="HGG53" s="14"/>
      <c r="HGH53" s="14"/>
      <c r="HGI53" s="14"/>
      <c r="HGJ53" s="14"/>
      <c r="HGK53" s="14"/>
      <c r="HGL53" s="14"/>
      <c r="HGM53" s="14"/>
      <c r="HGN53" s="14"/>
      <c r="HGO53" s="14"/>
      <c r="HGP53" s="14"/>
      <c r="HGQ53" s="14"/>
      <c r="HGR53" s="14"/>
      <c r="HGS53" s="14"/>
      <c r="HGT53" s="14"/>
      <c r="HGU53" s="14"/>
      <c r="HGV53" s="14"/>
      <c r="HGW53" s="14"/>
      <c r="HGX53" s="14"/>
      <c r="HGY53" s="14"/>
      <c r="HGZ53" s="14"/>
      <c r="HHA53" s="14"/>
      <c r="HHB53" s="14"/>
      <c r="HHC53" s="14"/>
      <c r="HHD53" s="14"/>
      <c r="HHE53" s="14"/>
      <c r="HHF53" s="14"/>
      <c r="HHG53" s="14"/>
      <c r="HHH53" s="14"/>
      <c r="HHI53" s="14"/>
      <c r="HHJ53" s="14"/>
      <c r="HHK53" s="14"/>
      <c r="HHL53" s="14"/>
      <c r="HHM53" s="14"/>
      <c r="HHN53" s="14"/>
      <c r="HHO53" s="14"/>
      <c r="HHP53" s="14"/>
      <c r="HHQ53" s="14"/>
      <c r="HHR53" s="14"/>
      <c r="HHS53" s="14"/>
      <c r="HHT53" s="14"/>
      <c r="HHU53" s="14"/>
      <c r="HHV53" s="14"/>
      <c r="HHW53" s="14"/>
      <c r="HHX53" s="14"/>
      <c r="HHY53" s="14"/>
      <c r="HHZ53" s="14"/>
      <c r="HIA53" s="14"/>
      <c r="HIB53" s="14"/>
      <c r="HIC53" s="14"/>
      <c r="HID53" s="14"/>
      <c r="HIE53" s="14"/>
      <c r="HIF53" s="14"/>
      <c r="HIG53" s="14"/>
      <c r="HIH53" s="14"/>
      <c r="HII53" s="14"/>
      <c r="HIJ53" s="14"/>
      <c r="HIK53" s="14"/>
      <c r="HIL53" s="14"/>
      <c r="HIM53" s="14"/>
      <c r="HIN53" s="14"/>
      <c r="HIO53" s="14"/>
      <c r="HIP53" s="14"/>
      <c r="HIQ53" s="14"/>
      <c r="HIR53" s="14"/>
      <c r="HIS53" s="14"/>
      <c r="HIT53" s="14"/>
      <c r="HIU53" s="14"/>
      <c r="HIV53" s="14"/>
      <c r="HIW53" s="14"/>
      <c r="HIX53" s="14"/>
      <c r="HIY53" s="14"/>
      <c r="HIZ53" s="14"/>
      <c r="HJA53" s="14"/>
      <c r="HJB53" s="14"/>
      <c r="HJC53" s="14"/>
      <c r="HJD53" s="14"/>
      <c r="HJE53" s="14"/>
      <c r="HJF53" s="14"/>
      <c r="HJG53" s="14"/>
      <c r="HJH53" s="14"/>
      <c r="HJI53" s="14"/>
      <c r="HJJ53" s="14"/>
      <c r="HJK53" s="14"/>
      <c r="HJL53" s="14"/>
      <c r="HJM53" s="14"/>
      <c r="HJN53" s="14"/>
      <c r="HJO53" s="14"/>
      <c r="HJP53" s="14"/>
      <c r="HJQ53" s="14"/>
      <c r="HJR53" s="14"/>
      <c r="HJS53" s="14"/>
      <c r="HJT53" s="14"/>
      <c r="HJU53" s="14"/>
      <c r="HJV53" s="14"/>
      <c r="HJW53" s="14"/>
      <c r="HJX53" s="14"/>
      <c r="HJY53" s="14"/>
      <c r="HJZ53" s="14"/>
      <c r="HKA53" s="14"/>
      <c r="HKB53" s="14"/>
      <c r="HKC53" s="14"/>
      <c r="HKD53" s="14"/>
      <c r="HKE53" s="14"/>
      <c r="HKF53" s="14"/>
      <c r="HKG53" s="14"/>
      <c r="HKH53" s="14"/>
      <c r="HKI53" s="14"/>
      <c r="HKJ53" s="14"/>
      <c r="HKK53" s="14"/>
      <c r="HKL53" s="14"/>
      <c r="HKM53" s="14"/>
      <c r="HKN53" s="14"/>
      <c r="HKO53" s="14"/>
      <c r="HKP53" s="14"/>
      <c r="HKQ53" s="14"/>
      <c r="HKR53" s="14"/>
      <c r="HKS53" s="14"/>
      <c r="HKT53" s="14"/>
      <c r="HKU53" s="14"/>
      <c r="HKV53" s="14"/>
      <c r="HKW53" s="14"/>
      <c r="HKX53" s="14"/>
      <c r="HKY53" s="14"/>
      <c r="HKZ53" s="14"/>
      <c r="HLA53" s="14"/>
      <c r="HLB53" s="14"/>
      <c r="HLC53" s="14"/>
      <c r="HLD53" s="14"/>
      <c r="HLE53" s="14"/>
      <c r="HLF53" s="14"/>
      <c r="HLG53" s="14"/>
      <c r="HLH53" s="14"/>
      <c r="HLI53" s="14"/>
      <c r="HLJ53" s="14"/>
      <c r="HLK53" s="14"/>
      <c r="HLL53" s="14"/>
      <c r="HLM53" s="14"/>
      <c r="HLN53" s="14"/>
      <c r="HLO53" s="14"/>
      <c r="HLP53" s="14"/>
      <c r="HLQ53" s="14"/>
      <c r="HLR53" s="14"/>
      <c r="HLS53" s="14"/>
      <c r="HLT53" s="14"/>
      <c r="HLU53" s="14"/>
      <c r="HLV53" s="14"/>
      <c r="HLW53" s="14"/>
      <c r="HLX53" s="14"/>
      <c r="HLY53" s="14"/>
      <c r="HLZ53" s="14"/>
      <c r="HMA53" s="14"/>
      <c r="HMB53" s="14"/>
      <c r="HMC53" s="14"/>
      <c r="HMD53" s="14"/>
      <c r="HME53" s="14"/>
      <c r="HMF53" s="14"/>
      <c r="HMG53" s="14"/>
      <c r="HMH53" s="14"/>
      <c r="HMI53" s="14"/>
      <c r="HMJ53" s="14"/>
      <c r="HMK53" s="14"/>
      <c r="HML53" s="14"/>
      <c r="HMM53" s="14"/>
      <c r="HMN53" s="14"/>
      <c r="HMO53" s="14"/>
      <c r="HMP53" s="14"/>
      <c r="HMQ53" s="14"/>
      <c r="HMR53" s="14"/>
      <c r="HMS53" s="14"/>
      <c r="HMT53" s="14"/>
      <c r="HMU53" s="14"/>
      <c r="HMV53" s="14"/>
      <c r="HMW53" s="14"/>
      <c r="HMX53" s="14"/>
      <c r="HMY53" s="14"/>
      <c r="HMZ53" s="14"/>
      <c r="HNA53" s="14"/>
      <c r="HNB53" s="14"/>
      <c r="HNC53" s="14"/>
      <c r="HND53" s="14"/>
      <c r="HNE53" s="14"/>
      <c r="HNF53" s="14"/>
      <c r="HNG53" s="14"/>
      <c r="HNH53" s="14"/>
      <c r="HNI53" s="14"/>
      <c r="HNJ53" s="14"/>
      <c r="HNK53" s="14"/>
      <c r="HNL53" s="14"/>
      <c r="HNM53" s="14"/>
      <c r="HNN53" s="14"/>
      <c r="HNO53" s="14"/>
      <c r="HNP53" s="14"/>
      <c r="HNQ53" s="14"/>
      <c r="HNR53" s="14"/>
      <c r="HNS53" s="14"/>
      <c r="HNT53" s="14"/>
      <c r="HNU53" s="14"/>
      <c r="HNV53" s="14"/>
      <c r="HNW53" s="14"/>
      <c r="HNX53" s="14"/>
      <c r="HNY53" s="14"/>
      <c r="HNZ53" s="14"/>
      <c r="HOA53" s="14"/>
      <c r="HOB53" s="14"/>
      <c r="HOC53" s="14"/>
      <c r="HOD53" s="14"/>
      <c r="HOE53" s="14"/>
      <c r="HOF53" s="14"/>
      <c r="HOG53" s="14"/>
      <c r="HOH53" s="14"/>
      <c r="HOI53" s="14"/>
      <c r="HOJ53" s="14"/>
      <c r="HOK53" s="14"/>
      <c r="HOL53" s="14"/>
      <c r="HOM53" s="14"/>
      <c r="HON53" s="14"/>
      <c r="HOO53" s="14"/>
      <c r="HOP53" s="14"/>
      <c r="HOQ53" s="14"/>
      <c r="HOR53" s="14"/>
      <c r="HOS53" s="14"/>
      <c r="HOT53" s="14"/>
      <c r="HOU53" s="14"/>
      <c r="HOV53" s="14"/>
      <c r="HOW53" s="14"/>
      <c r="HOX53" s="14"/>
      <c r="HOY53" s="14"/>
      <c r="HOZ53" s="14"/>
      <c r="HPA53" s="14"/>
      <c r="HPB53" s="14"/>
      <c r="HPC53" s="14"/>
      <c r="HPD53" s="14"/>
      <c r="HPE53" s="14"/>
      <c r="HPF53" s="14"/>
      <c r="HPG53" s="14"/>
      <c r="HPH53" s="14"/>
      <c r="HPI53" s="14"/>
      <c r="HPJ53" s="14"/>
      <c r="HPK53" s="14"/>
      <c r="HPL53" s="14"/>
      <c r="HPM53" s="14"/>
      <c r="HPN53" s="14"/>
      <c r="HPO53" s="14"/>
      <c r="HPP53" s="14"/>
      <c r="HPQ53" s="14"/>
      <c r="HPR53" s="14"/>
      <c r="HPS53" s="14"/>
      <c r="HPT53" s="14"/>
      <c r="HPU53" s="14"/>
      <c r="HPV53" s="14"/>
      <c r="HPW53" s="14"/>
      <c r="HPX53" s="14"/>
      <c r="HPY53" s="14"/>
      <c r="HPZ53" s="14"/>
      <c r="HQA53" s="14"/>
      <c r="HQB53" s="14"/>
      <c r="HQC53" s="14"/>
      <c r="HQD53" s="14"/>
      <c r="HQE53" s="14"/>
      <c r="HQF53" s="14"/>
      <c r="HQG53" s="14"/>
      <c r="HQH53" s="14"/>
      <c r="HQI53" s="14"/>
      <c r="HQJ53" s="14"/>
      <c r="HQK53" s="14"/>
      <c r="HQL53" s="14"/>
      <c r="HQM53" s="14"/>
      <c r="HQN53" s="14"/>
      <c r="HQO53" s="14"/>
      <c r="HQP53" s="14"/>
      <c r="HQQ53" s="14"/>
      <c r="HQR53" s="14"/>
      <c r="HQS53" s="14"/>
      <c r="HQT53" s="14"/>
      <c r="HQU53" s="14"/>
      <c r="HQV53" s="14"/>
      <c r="HQW53" s="14"/>
      <c r="HQX53" s="14"/>
      <c r="HQY53" s="14"/>
      <c r="HQZ53" s="14"/>
      <c r="HRA53" s="14"/>
      <c r="HRB53" s="14"/>
      <c r="HRC53" s="14"/>
      <c r="HRD53" s="14"/>
      <c r="HRE53" s="14"/>
      <c r="HRF53" s="14"/>
      <c r="HRG53" s="14"/>
      <c r="HRH53" s="14"/>
      <c r="HRI53" s="14"/>
      <c r="HRJ53" s="14"/>
      <c r="HRK53" s="14"/>
      <c r="HRL53" s="14"/>
      <c r="HRM53" s="14"/>
      <c r="HRN53" s="14"/>
      <c r="HRO53" s="14"/>
      <c r="HRP53" s="14"/>
      <c r="HRQ53" s="14"/>
      <c r="HRR53" s="14"/>
      <c r="HRS53" s="14"/>
      <c r="HRT53" s="14"/>
      <c r="HRU53" s="14"/>
      <c r="HRV53" s="14"/>
      <c r="HRW53" s="14"/>
      <c r="HRX53" s="14"/>
      <c r="HRY53" s="14"/>
      <c r="HRZ53" s="14"/>
      <c r="HSA53" s="14"/>
      <c r="HSB53" s="14"/>
      <c r="HSC53" s="14"/>
      <c r="HSD53" s="14"/>
      <c r="HSE53" s="14"/>
      <c r="HSF53" s="14"/>
      <c r="HSG53" s="14"/>
      <c r="HSH53" s="14"/>
      <c r="HSI53" s="14"/>
      <c r="HSJ53" s="14"/>
      <c r="HSK53" s="14"/>
      <c r="HSL53" s="14"/>
      <c r="HSM53" s="14"/>
      <c r="HSN53" s="14"/>
      <c r="HSO53" s="14"/>
      <c r="HSP53" s="14"/>
      <c r="HSQ53" s="14"/>
      <c r="HSR53" s="14"/>
      <c r="HSS53" s="14"/>
      <c r="HST53" s="14"/>
      <c r="HSU53" s="14"/>
      <c r="HSV53" s="14"/>
      <c r="HSW53" s="14"/>
      <c r="HSX53" s="14"/>
      <c r="HSY53" s="14"/>
      <c r="HSZ53" s="14"/>
      <c r="HTA53" s="14"/>
      <c r="HTB53" s="14"/>
      <c r="HTC53" s="14"/>
      <c r="HTD53" s="14"/>
      <c r="HTE53" s="14"/>
      <c r="HTF53" s="14"/>
      <c r="HTG53" s="14"/>
      <c r="HTH53" s="14"/>
      <c r="HTI53" s="14"/>
      <c r="HTJ53" s="14"/>
      <c r="HTK53" s="14"/>
      <c r="HTL53" s="14"/>
      <c r="HTM53" s="14"/>
      <c r="HTN53" s="14"/>
      <c r="HTO53" s="14"/>
      <c r="HTP53" s="14"/>
      <c r="HTQ53" s="14"/>
      <c r="HTR53" s="14"/>
      <c r="HTS53" s="14"/>
      <c r="HTT53" s="14"/>
      <c r="HTU53" s="14"/>
      <c r="HTV53" s="14"/>
      <c r="HTW53" s="14"/>
      <c r="HTX53" s="14"/>
      <c r="HTY53" s="14"/>
      <c r="HTZ53" s="14"/>
      <c r="HUA53" s="14"/>
      <c r="HUB53" s="14"/>
      <c r="HUC53" s="14"/>
      <c r="HUD53" s="14"/>
      <c r="HUE53" s="14"/>
      <c r="HUF53" s="14"/>
      <c r="HUG53" s="14"/>
      <c r="HUH53" s="14"/>
      <c r="HUI53" s="14"/>
      <c r="HUJ53" s="14"/>
      <c r="HUK53" s="14"/>
      <c r="HUL53" s="14"/>
      <c r="HUM53" s="14"/>
      <c r="HUN53" s="14"/>
      <c r="HUO53" s="14"/>
      <c r="HUP53" s="14"/>
      <c r="HUQ53" s="14"/>
      <c r="HUR53" s="14"/>
      <c r="HUS53" s="14"/>
      <c r="HUT53" s="14"/>
      <c r="HUU53" s="14"/>
      <c r="HUV53" s="14"/>
      <c r="HUW53" s="14"/>
      <c r="HUX53" s="14"/>
      <c r="HUY53" s="14"/>
      <c r="HUZ53" s="14"/>
      <c r="HVA53" s="14"/>
      <c r="HVB53" s="14"/>
      <c r="HVC53" s="14"/>
      <c r="HVD53" s="14"/>
      <c r="HVE53" s="14"/>
      <c r="HVF53" s="14"/>
      <c r="HVG53" s="14"/>
      <c r="HVH53" s="14"/>
      <c r="HVI53" s="14"/>
      <c r="HVJ53" s="14"/>
      <c r="HVK53" s="14"/>
      <c r="HVL53" s="14"/>
      <c r="HVM53" s="14"/>
      <c r="HVN53" s="14"/>
      <c r="HVO53" s="14"/>
      <c r="HVP53" s="14"/>
      <c r="HVQ53" s="14"/>
      <c r="HVR53" s="14"/>
      <c r="HVS53" s="14"/>
      <c r="HVT53" s="14"/>
      <c r="HVU53" s="14"/>
      <c r="HVV53" s="14"/>
      <c r="HVW53" s="14"/>
      <c r="HVX53" s="14"/>
      <c r="HVY53" s="14"/>
      <c r="HVZ53" s="14"/>
      <c r="HWA53" s="14"/>
      <c r="HWB53" s="14"/>
      <c r="HWC53" s="14"/>
      <c r="HWD53" s="14"/>
      <c r="HWE53" s="14"/>
      <c r="HWF53" s="14"/>
      <c r="HWG53" s="14"/>
      <c r="HWH53" s="14"/>
      <c r="HWI53" s="14"/>
      <c r="HWJ53" s="14"/>
      <c r="HWK53" s="14"/>
      <c r="HWL53" s="14"/>
      <c r="HWM53" s="14"/>
      <c r="HWN53" s="14"/>
      <c r="HWO53" s="14"/>
      <c r="HWP53" s="14"/>
      <c r="HWQ53" s="14"/>
      <c r="HWR53" s="14"/>
      <c r="HWS53" s="14"/>
      <c r="HWT53" s="14"/>
      <c r="HWU53" s="14"/>
      <c r="HWV53" s="14"/>
      <c r="HWW53" s="14"/>
      <c r="HWX53" s="14"/>
      <c r="HWY53" s="14"/>
      <c r="HWZ53" s="14"/>
      <c r="HXA53" s="14"/>
      <c r="HXB53" s="14"/>
      <c r="HXC53" s="14"/>
      <c r="HXD53" s="14"/>
      <c r="HXE53" s="14"/>
      <c r="HXF53" s="14"/>
      <c r="HXG53" s="14"/>
      <c r="HXH53" s="14"/>
      <c r="HXI53" s="14"/>
      <c r="HXJ53" s="14"/>
      <c r="HXK53" s="14"/>
      <c r="HXL53" s="14"/>
      <c r="HXM53" s="14"/>
      <c r="HXN53" s="14"/>
      <c r="HXO53" s="14"/>
      <c r="HXP53" s="14"/>
      <c r="HXQ53" s="14"/>
      <c r="HXR53" s="14"/>
      <c r="HXS53" s="14"/>
      <c r="HXT53" s="14"/>
      <c r="HXU53" s="14"/>
      <c r="HXV53" s="14"/>
      <c r="HXW53" s="14"/>
      <c r="HXX53" s="14"/>
      <c r="HXY53" s="14"/>
      <c r="HXZ53" s="14"/>
      <c r="HYA53" s="14"/>
      <c r="HYB53" s="14"/>
      <c r="HYC53" s="14"/>
      <c r="HYD53" s="14"/>
      <c r="HYE53" s="14"/>
      <c r="HYF53" s="14"/>
      <c r="HYG53" s="14"/>
      <c r="HYH53" s="14"/>
      <c r="HYI53" s="14"/>
      <c r="HYJ53" s="14"/>
      <c r="HYK53" s="14"/>
      <c r="HYL53" s="14"/>
      <c r="HYM53" s="14"/>
      <c r="HYN53" s="14"/>
      <c r="HYO53" s="14"/>
      <c r="HYP53" s="14"/>
      <c r="HYQ53" s="14"/>
      <c r="HYR53" s="14"/>
      <c r="HYS53" s="14"/>
      <c r="HYT53" s="14"/>
      <c r="HYU53" s="14"/>
      <c r="HYV53" s="14"/>
      <c r="HYW53" s="14"/>
      <c r="HYX53" s="14"/>
      <c r="HYY53" s="14"/>
      <c r="HYZ53" s="14"/>
      <c r="HZA53" s="14"/>
      <c r="HZB53" s="14"/>
      <c r="HZC53" s="14"/>
      <c r="HZD53" s="14"/>
      <c r="HZE53" s="14"/>
      <c r="HZF53" s="14"/>
      <c r="HZG53" s="14"/>
      <c r="HZH53" s="14"/>
      <c r="HZI53" s="14"/>
      <c r="HZJ53" s="14"/>
      <c r="HZK53" s="14"/>
      <c r="HZL53" s="14"/>
      <c r="HZM53" s="14"/>
      <c r="HZN53" s="14"/>
      <c r="HZO53" s="14"/>
      <c r="HZP53" s="14"/>
      <c r="HZQ53" s="14"/>
      <c r="HZR53" s="14"/>
      <c r="HZS53" s="14"/>
      <c r="HZT53" s="14"/>
      <c r="HZU53" s="14"/>
      <c r="HZV53" s="14"/>
      <c r="HZW53" s="14"/>
      <c r="HZX53" s="14"/>
      <c r="HZY53" s="14"/>
      <c r="HZZ53" s="14"/>
      <c r="IAA53" s="14"/>
      <c r="IAB53" s="14"/>
      <c r="IAC53" s="14"/>
      <c r="IAD53" s="14"/>
      <c r="IAE53" s="14"/>
      <c r="IAF53" s="14"/>
      <c r="IAG53" s="14"/>
      <c r="IAH53" s="14"/>
      <c r="IAI53" s="14"/>
      <c r="IAJ53" s="14"/>
      <c r="IAK53" s="14"/>
      <c r="IAL53" s="14"/>
      <c r="IAM53" s="14"/>
      <c r="IAN53" s="14"/>
      <c r="IAO53" s="14"/>
      <c r="IAP53" s="14"/>
      <c r="IAQ53" s="14"/>
      <c r="IAR53" s="14"/>
      <c r="IAS53" s="14"/>
      <c r="IAT53" s="14"/>
      <c r="IAU53" s="14"/>
      <c r="IAV53" s="14"/>
      <c r="IAW53" s="14"/>
      <c r="IAX53" s="14"/>
      <c r="IAY53" s="14"/>
      <c r="IAZ53" s="14"/>
      <c r="IBA53" s="14"/>
      <c r="IBB53" s="14"/>
      <c r="IBC53" s="14"/>
      <c r="IBD53" s="14"/>
      <c r="IBE53" s="14"/>
      <c r="IBF53" s="14"/>
      <c r="IBG53" s="14"/>
      <c r="IBH53" s="14"/>
      <c r="IBI53" s="14"/>
      <c r="IBJ53" s="14"/>
      <c r="IBK53" s="14"/>
      <c r="IBL53" s="14"/>
      <c r="IBM53" s="14"/>
      <c r="IBN53" s="14"/>
      <c r="IBO53" s="14"/>
      <c r="IBP53" s="14"/>
      <c r="IBQ53" s="14"/>
      <c r="IBR53" s="14"/>
      <c r="IBS53" s="14"/>
      <c r="IBT53" s="14"/>
      <c r="IBU53" s="14"/>
      <c r="IBV53" s="14"/>
      <c r="IBW53" s="14"/>
      <c r="IBX53" s="14"/>
      <c r="IBY53" s="14"/>
      <c r="IBZ53" s="14"/>
      <c r="ICA53" s="14"/>
      <c r="ICB53" s="14"/>
      <c r="ICC53" s="14"/>
      <c r="ICD53" s="14"/>
      <c r="ICE53" s="14"/>
      <c r="ICF53" s="14"/>
      <c r="ICG53" s="14"/>
      <c r="ICH53" s="14"/>
      <c r="ICI53" s="14"/>
      <c r="ICJ53" s="14"/>
      <c r="ICK53" s="14"/>
      <c r="ICL53" s="14"/>
      <c r="ICM53" s="14"/>
      <c r="ICN53" s="14"/>
      <c r="ICO53" s="14"/>
      <c r="ICP53" s="14"/>
      <c r="ICQ53" s="14"/>
      <c r="ICR53" s="14"/>
      <c r="ICS53" s="14"/>
      <c r="ICT53" s="14"/>
      <c r="ICU53" s="14"/>
      <c r="ICV53" s="14"/>
      <c r="ICW53" s="14"/>
      <c r="ICX53" s="14"/>
      <c r="ICY53" s="14"/>
      <c r="ICZ53" s="14"/>
      <c r="IDA53" s="14"/>
      <c r="IDB53" s="14"/>
      <c r="IDC53" s="14"/>
      <c r="IDD53" s="14"/>
      <c r="IDE53" s="14"/>
      <c r="IDF53" s="14"/>
      <c r="IDG53" s="14"/>
      <c r="IDH53" s="14"/>
      <c r="IDI53" s="14"/>
      <c r="IDJ53" s="14"/>
      <c r="IDK53" s="14"/>
      <c r="IDL53" s="14"/>
      <c r="IDM53" s="14"/>
      <c r="IDN53" s="14"/>
      <c r="IDO53" s="14"/>
      <c r="IDP53" s="14"/>
      <c r="IDQ53" s="14"/>
      <c r="IDR53" s="14"/>
      <c r="IDS53" s="14"/>
      <c r="IDT53" s="14"/>
      <c r="IDU53" s="14"/>
      <c r="IDV53" s="14"/>
      <c r="IDW53" s="14"/>
      <c r="IDX53" s="14"/>
      <c r="IDY53" s="14"/>
      <c r="IDZ53" s="14"/>
      <c r="IEA53" s="14"/>
      <c r="IEB53" s="14"/>
      <c r="IEC53" s="14"/>
      <c r="IED53" s="14"/>
      <c r="IEE53" s="14"/>
      <c r="IEF53" s="14"/>
      <c r="IEG53" s="14"/>
      <c r="IEH53" s="14"/>
      <c r="IEI53" s="14"/>
      <c r="IEJ53" s="14"/>
      <c r="IEK53" s="14"/>
      <c r="IEL53" s="14"/>
      <c r="IEM53" s="14"/>
      <c r="IEN53" s="14"/>
      <c r="IEO53" s="14"/>
      <c r="IEP53" s="14"/>
      <c r="IEQ53" s="14"/>
      <c r="IER53" s="14"/>
      <c r="IES53" s="14"/>
      <c r="IET53" s="14"/>
      <c r="IEU53" s="14"/>
      <c r="IEV53" s="14"/>
      <c r="IEW53" s="14"/>
      <c r="IEX53" s="14"/>
      <c r="IEY53" s="14"/>
      <c r="IEZ53" s="14"/>
      <c r="IFA53" s="14"/>
      <c r="IFB53" s="14"/>
      <c r="IFC53" s="14"/>
      <c r="IFD53" s="14"/>
      <c r="IFE53" s="14"/>
      <c r="IFF53" s="14"/>
      <c r="IFG53" s="14"/>
      <c r="IFH53" s="14"/>
      <c r="IFI53" s="14"/>
      <c r="IFJ53" s="14"/>
      <c r="IFK53" s="14"/>
      <c r="IFL53" s="14"/>
      <c r="IFM53" s="14"/>
      <c r="IFN53" s="14"/>
      <c r="IFO53" s="14"/>
      <c r="IFP53" s="14"/>
      <c r="IFQ53" s="14"/>
      <c r="IFR53" s="14"/>
      <c r="IFS53" s="14"/>
      <c r="IFT53" s="14"/>
      <c r="IFU53" s="14"/>
      <c r="IFV53" s="14"/>
      <c r="IFW53" s="14"/>
      <c r="IFX53" s="14"/>
      <c r="IFY53" s="14"/>
      <c r="IFZ53" s="14"/>
      <c r="IGA53" s="14"/>
      <c r="IGB53" s="14"/>
      <c r="IGC53" s="14"/>
      <c r="IGD53" s="14"/>
      <c r="IGE53" s="14"/>
      <c r="IGF53" s="14"/>
      <c r="IGG53" s="14"/>
      <c r="IGH53" s="14"/>
      <c r="IGI53" s="14"/>
      <c r="IGJ53" s="14"/>
      <c r="IGK53" s="14"/>
      <c r="IGL53" s="14"/>
      <c r="IGM53" s="14"/>
      <c r="IGN53" s="14"/>
      <c r="IGO53" s="14"/>
      <c r="IGP53" s="14"/>
      <c r="IGQ53" s="14"/>
      <c r="IGR53" s="14"/>
      <c r="IGS53" s="14"/>
      <c r="IGT53" s="14"/>
      <c r="IGU53" s="14"/>
      <c r="IGV53" s="14"/>
      <c r="IGW53" s="14"/>
      <c r="IGX53" s="14"/>
      <c r="IGY53" s="14"/>
      <c r="IGZ53" s="14"/>
      <c r="IHA53" s="14"/>
      <c r="IHB53" s="14"/>
      <c r="IHC53" s="14"/>
      <c r="IHD53" s="14"/>
      <c r="IHE53" s="14"/>
      <c r="IHF53" s="14"/>
      <c r="IHG53" s="14"/>
      <c r="IHH53" s="14"/>
      <c r="IHI53" s="14"/>
      <c r="IHJ53" s="14"/>
      <c r="IHK53" s="14"/>
      <c r="IHL53" s="14"/>
      <c r="IHM53" s="14"/>
      <c r="IHN53" s="14"/>
      <c r="IHO53" s="14"/>
      <c r="IHP53" s="14"/>
      <c r="IHQ53" s="14"/>
      <c r="IHR53" s="14"/>
      <c r="IHS53" s="14"/>
      <c r="IHT53" s="14"/>
      <c r="IHU53" s="14"/>
      <c r="IHV53" s="14"/>
      <c r="IHW53" s="14"/>
      <c r="IHX53" s="14"/>
      <c r="IHY53" s="14"/>
      <c r="IHZ53" s="14"/>
      <c r="IIA53" s="14"/>
      <c r="IIB53" s="14"/>
      <c r="IIC53" s="14"/>
      <c r="IID53" s="14"/>
      <c r="IIE53" s="14"/>
      <c r="IIF53" s="14"/>
      <c r="IIG53" s="14"/>
      <c r="IIH53" s="14"/>
      <c r="III53" s="14"/>
      <c r="IIJ53" s="14"/>
      <c r="IIK53" s="14"/>
      <c r="IIL53" s="14"/>
      <c r="IIM53" s="14"/>
      <c r="IIN53" s="14"/>
      <c r="IIO53" s="14"/>
      <c r="IIP53" s="14"/>
      <c r="IIQ53" s="14"/>
      <c r="IIR53" s="14"/>
      <c r="IIS53" s="14"/>
      <c r="IIT53" s="14"/>
      <c r="IIU53" s="14"/>
      <c r="IIV53" s="14"/>
      <c r="IIW53" s="14"/>
      <c r="IIX53" s="14"/>
      <c r="IIY53" s="14"/>
      <c r="IIZ53" s="14"/>
      <c r="IJA53" s="14"/>
      <c r="IJB53" s="14"/>
      <c r="IJC53" s="14"/>
      <c r="IJD53" s="14"/>
      <c r="IJE53" s="14"/>
      <c r="IJF53" s="14"/>
      <c r="IJG53" s="14"/>
      <c r="IJH53" s="14"/>
      <c r="IJI53" s="14"/>
      <c r="IJJ53" s="14"/>
      <c r="IJK53" s="14"/>
      <c r="IJL53" s="14"/>
      <c r="IJM53" s="14"/>
      <c r="IJN53" s="14"/>
      <c r="IJO53" s="14"/>
      <c r="IJP53" s="14"/>
      <c r="IJQ53" s="14"/>
      <c r="IJR53" s="14"/>
      <c r="IJS53" s="14"/>
      <c r="IJT53" s="14"/>
      <c r="IJU53" s="14"/>
      <c r="IJV53" s="14"/>
      <c r="IJW53" s="14"/>
      <c r="IJX53" s="14"/>
      <c r="IJY53" s="14"/>
      <c r="IJZ53" s="14"/>
      <c r="IKA53" s="14"/>
      <c r="IKB53" s="14"/>
      <c r="IKC53" s="14"/>
      <c r="IKD53" s="14"/>
      <c r="IKE53" s="14"/>
      <c r="IKF53" s="14"/>
      <c r="IKG53" s="14"/>
      <c r="IKH53" s="14"/>
      <c r="IKI53" s="14"/>
      <c r="IKJ53" s="14"/>
      <c r="IKK53" s="14"/>
      <c r="IKL53" s="14"/>
      <c r="IKM53" s="14"/>
      <c r="IKN53" s="14"/>
      <c r="IKO53" s="14"/>
      <c r="IKP53" s="14"/>
      <c r="IKQ53" s="14"/>
      <c r="IKR53" s="14"/>
      <c r="IKS53" s="14"/>
      <c r="IKT53" s="14"/>
      <c r="IKU53" s="14"/>
      <c r="IKV53" s="14"/>
      <c r="IKW53" s="14"/>
      <c r="IKX53" s="14"/>
      <c r="IKY53" s="14"/>
      <c r="IKZ53" s="14"/>
      <c r="ILA53" s="14"/>
      <c r="ILB53" s="14"/>
      <c r="ILC53" s="14"/>
      <c r="ILD53" s="14"/>
      <c r="ILE53" s="14"/>
      <c r="ILF53" s="14"/>
      <c r="ILG53" s="14"/>
      <c r="ILH53" s="14"/>
      <c r="ILI53" s="14"/>
      <c r="ILJ53" s="14"/>
      <c r="ILK53" s="14"/>
      <c r="ILL53" s="14"/>
      <c r="ILM53" s="14"/>
      <c r="ILN53" s="14"/>
      <c r="ILO53" s="14"/>
      <c r="ILP53" s="14"/>
      <c r="ILQ53" s="14"/>
      <c r="ILR53" s="14"/>
      <c r="ILS53" s="14"/>
      <c r="ILT53" s="14"/>
      <c r="ILU53" s="14"/>
      <c r="ILV53" s="14"/>
      <c r="ILW53" s="14"/>
      <c r="ILX53" s="14"/>
      <c r="ILY53" s="14"/>
      <c r="ILZ53" s="14"/>
      <c r="IMA53" s="14"/>
      <c r="IMB53" s="14"/>
      <c r="IMC53" s="14"/>
      <c r="IMD53" s="14"/>
      <c r="IME53" s="14"/>
      <c r="IMF53" s="14"/>
      <c r="IMG53" s="14"/>
      <c r="IMH53" s="14"/>
      <c r="IMI53" s="14"/>
      <c r="IMJ53" s="14"/>
      <c r="IMK53" s="14"/>
      <c r="IML53" s="14"/>
      <c r="IMM53" s="14"/>
      <c r="IMN53" s="14"/>
      <c r="IMO53" s="14"/>
      <c r="IMP53" s="14"/>
      <c r="IMQ53" s="14"/>
      <c r="IMR53" s="14"/>
      <c r="IMS53" s="14"/>
      <c r="IMT53" s="14"/>
      <c r="IMU53" s="14"/>
      <c r="IMV53" s="14"/>
      <c r="IMW53" s="14"/>
      <c r="IMX53" s="14"/>
      <c r="IMY53" s="14"/>
      <c r="IMZ53" s="14"/>
      <c r="INA53" s="14"/>
      <c r="INB53" s="14"/>
      <c r="INC53" s="14"/>
      <c r="IND53" s="14"/>
      <c r="INE53" s="14"/>
      <c r="INF53" s="14"/>
      <c r="ING53" s="14"/>
      <c r="INH53" s="14"/>
      <c r="INI53" s="14"/>
      <c r="INJ53" s="14"/>
      <c r="INK53" s="14"/>
      <c r="INL53" s="14"/>
      <c r="INM53" s="14"/>
      <c r="INN53" s="14"/>
      <c r="INO53" s="14"/>
      <c r="INP53" s="14"/>
      <c r="INQ53" s="14"/>
      <c r="INR53" s="14"/>
      <c r="INS53" s="14"/>
      <c r="INT53" s="14"/>
      <c r="INU53" s="14"/>
      <c r="INV53" s="14"/>
      <c r="INW53" s="14"/>
      <c r="INX53" s="14"/>
      <c r="INY53" s="14"/>
      <c r="INZ53" s="14"/>
      <c r="IOA53" s="14"/>
      <c r="IOB53" s="14"/>
      <c r="IOC53" s="14"/>
      <c r="IOD53" s="14"/>
      <c r="IOE53" s="14"/>
      <c r="IOF53" s="14"/>
      <c r="IOG53" s="14"/>
      <c r="IOH53" s="14"/>
      <c r="IOI53" s="14"/>
      <c r="IOJ53" s="14"/>
      <c r="IOK53" s="14"/>
      <c r="IOL53" s="14"/>
      <c r="IOM53" s="14"/>
      <c r="ION53" s="14"/>
      <c r="IOO53" s="14"/>
      <c r="IOP53" s="14"/>
      <c r="IOQ53" s="14"/>
      <c r="IOR53" s="14"/>
      <c r="IOS53" s="14"/>
      <c r="IOT53" s="14"/>
      <c r="IOU53" s="14"/>
      <c r="IOV53" s="14"/>
      <c r="IOW53" s="14"/>
      <c r="IOX53" s="14"/>
      <c r="IOY53" s="14"/>
      <c r="IOZ53" s="14"/>
      <c r="IPA53" s="14"/>
      <c r="IPB53" s="14"/>
      <c r="IPC53" s="14"/>
      <c r="IPD53" s="14"/>
      <c r="IPE53" s="14"/>
      <c r="IPF53" s="14"/>
      <c r="IPG53" s="14"/>
      <c r="IPH53" s="14"/>
      <c r="IPI53" s="14"/>
      <c r="IPJ53" s="14"/>
      <c r="IPK53" s="14"/>
      <c r="IPL53" s="14"/>
      <c r="IPM53" s="14"/>
      <c r="IPN53" s="14"/>
      <c r="IPO53" s="14"/>
      <c r="IPP53" s="14"/>
      <c r="IPQ53" s="14"/>
      <c r="IPR53" s="14"/>
      <c r="IPS53" s="14"/>
      <c r="IPT53" s="14"/>
      <c r="IPU53" s="14"/>
      <c r="IPV53" s="14"/>
      <c r="IPW53" s="14"/>
      <c r="IPX53" s="14"/>
      <c r="IPY53" s="14"/>
      <c r="IPZ53" s="14"/>
      <c r="IQA53" s="14"/>
      <c r="IQB53" s="14"/>
      <c r="IQC53" s="14"/>
      <c r="IQD53" s="14"/>
      <c r="IQE53" s="14"/>
      <c r="IQF53" s="14"/>
      <c r="IQG53" s="14"/>
      <c r="IQH53" s="14"/>
      <c r="IQI53" s="14"/>
      <c r="IQJ53" s="14"/>
      <c r="IQK53" s="14"/>
      <c r="IQL53" s="14"/>
      <c r="IQM53" s="14"/>
      <c r="IQN53" s="14"/>
      <c r="IQO53" s="14"/>
      <c r="IQP53" s="14"/>
      <c r="IQQ53" s="14"/>
      <c r="IQR53" s="14"/>
      <c r="IQS53" s="14"/>
      <c r="IQT53" s="14"/>
      <c r="IQU53" s="14"/>
      <c r="IQV53" s="14"/>
      <c r="IQW53" s="14"/>
      <c r="IQX53" s="14"/>
      <c r="IQY53" s="14"/>
      <c r="IQZ53" s="14"/>
      <c r="IRA53" s="14"/>
      <c r="IRB53" s="14"/>
      <c r="IRC53" s="14"/>
      <c r="IRD53" s="14"/>
      <c r="IRE53" s="14"/>
      <c r="IRF53" s="14"/>
      <c r="IRG53" s="14"/>
      <c r="IRH53" s="14"/>
      <c r="IRI53" s="14"/>
      <c r="IRJ53" s="14"/>
      <c r="IRK53" s="14"/>
      <c r="IRL53" s="14"/>
      <c r="IRM53" s="14"/>
      <c r="IRN53" s="14"/>
      <c r="IRO53" s="14"/>
      <c r="IRP53" s="14"/>
      <c r="IRQ53" s="14"/>
      <c r="IRR53" s="14"/>
      <c r="IRS53" s="14"/>
      <c r="IRT53" s="14"/>
      <c r="IRU53" s="14"/>
      <c r="IRV53" s="14"/>
      <c r="IRW53" s="14"/>
      <c r="IRX53" s="14"/>
      <c r="IRY53" s="14"/>
      <c r="IRZ53" s="14"/>
      <c r="ISA53" s="14"/>
      <c r="ISB53" s="14"/>
      <c r="ISC53" s="14"/>
      <c r="ISD53" s="14"/>
      <c r="ISE53" s="14"/>
      <c r="ISF53" s="14"/>
      <c r="ISG53" s="14"/>
      <c r="ISH53" s="14"/>
      <c r="ISI53" s="14"/>
      <c r="ISJ53" s="14"/>
      <c r="ISK53" s="14"/>
      <c r="ISL53" s="14"/>
      <c r="ISM53" s="14"/>
      <c r="ISN53" s="14"/>
      <c r="ISO53" s="14"/>
      <c r="ISP53" s="14"/>
      <c r="ISQ53" s="14"/>
      <c r="ISR53" s="14"/>
      <c r="ISS53" s="14"/>
      <c r="IST53" s="14"/>
      <c r="ISU53" s="14"/>
      <c r="ISV53" s="14"/>
      <c r="ISW53" s="14"/>
      <c r="ISX53" s="14"/>
      <c r="ISY53" s="14"/>
      <c r="ISZ53" s="14"/>
      <c r="ITA53" s="14"/>
      <c r="ITB53" s="14"/>
      <c r="ITC53" s="14"/>
      <c r="ITD53" s="14"/>
      <c r="ITE53" s="14"/>
      <c r="ITF53" s="14"/>
      <c r="ITG53" s="14"/>
      <c r="ITH53" s="14"/>
      <c r="ITI53" s="14"/>
      <c r="ITJ53" s="14"/>
      <c r="ITK53" s="14"/>
      <c r="ITL53" s="14"/>
      <c r="ITM53" s="14"/>
      <c r="ITN53" s="14"/>
      <c r="ITO53" s="14"/>
      <c r="ITP53" s="14"/>
      <c r="ITQ53" s="14"/>
      <c r="ITR53" s="14"/>
      <c r="ITS53" s="14"/>
      <c r="ITT53" s="14"/>
      <c r="ITU53" s="14"/>
      <c r="ITV53" s="14"/>
      <c r="ITW53" s="14"/>
      <c r="ITX53" s="14"/>
      <c r="ITY53" s="14"/>
      <c r="ITZ53" s="14"/>
      <c r="IUA53" s="14"/>
      <c r="IUB53" s="14"/>
      <c r="IUC53" s="14"/>
      <c r="IUD53" s="14"/>
      <c r="IUE53" s="14"/>
      <c r="IUF53" s="14"/>
      <c r="IUG53" s="14"/>
      <c r="IUH53" s="14"/>
      <c r="IUI53" s="14"/>
      <c r="IUJ53" s="14"/>
      <c r="IUK53" s="14"/>
      <c r="IUL53" s="14"/>
      <c r="IUM53" s="14"/>
      <c r="IUN53" s="14"/>
      <c r="IUO53" s="14"/>
      <c r="IUP53" s="14"/>
      <c r="IUQ53" s="14"/>
      <c r="IUR53" s="14"/>
      <c r="IUS53" s="14"/>
      <c r="IUT53" s="14"/>
      <c r="IUU53" s="14"/>
      <c r="IUV53" s="14"/>
      <c r="IUW53" s="14"/>
      <c r="IUX53" s="14"/>
      <c r="IUY53" s="14"/>
      <c r="IUZ53" s="14"/>
      <c r="IVA53" s="14"/>
      <c r="IVB53" s="14"/>
      <c r="IVC53" s="14"/>
      <c r="IVD53" s="14"/>
      <c r="IVE53" s="14"/>
      <c r="IVF53" s="14"/>
      <c r="IVG53" s="14"/>
      <c r="IVH53" s="14"/>
      <c r="IVI53" s="14"/>
      <c r="IVJ53" s="14"/>
      <c r="IVK53" s="14"/>
      <c r="IVL53" s="14"/>
      <c r="IVM53" s="14"/>
      <c r="IVN53" s="14"/>
      <c r="IVO53" s="14"/>
      <c r="IVP53" s="14"/>
      <c r="IVQ53" s="14"/>
      <c r="IVR53" s="14"/>
      <c r="IVS53" s="14"/>
      <c r="IVT53" s="14"/>
      <c r="IVU53" s="14"/>
      <c r="IVV53" s="14"/>
      <c r="IVW53" s="14"/>
      <c r="IVX53" s="14"/>
      <c r="IVY53" s="14"/>
      <c r="IVZ53" s="14"/>
      <c r="IWA53" s="14"/>
      <c r="IWB53" s="14"/>
      <c r="IWC53" s="14"/>
      <c r="IWD53" s="14"/>
      <c r="IWE53" s="14"/>
      <c r="IWF53" s="14"/>
      <c r="IWG53" s="14"/>
      <c r="IWH53" s="14"/>
      <c r="IWI53" s="14"/>
      <c r="IWJ53" s="14"/>
      <c r="IWK53" s="14"/>
      <c r="IWL53" s="14"/>
      <c r="IWM53" s="14"/>
      <c r="IWN53" s="14"/>
      <c r="IWO53" s="14"/>
      <c r="IWP53" s="14"/>
      <c r="IWQ53" s="14"/>
      <c r="IWR53" s="14"/>
      <c r="IWS53" s="14"/>
      <c r="IWT53" s="14"/>
      <c r="IWU53" s="14"/>
      <c r="IWV53" s="14"/>
      <c r="IWW53" s="14"/>
      <c r="IWX53" s="14"/>
      <c r="IWY53" s="14"/>
      <c r="IWZ53" s="14"/>
      <c r="IXA53" s="14"/>
      <c r="IXB53" s="14"/>
      <c r="IXC53" s="14"/>
      <c r="IXD53" s="14"/>
      <c r="IXE53" s="14"/>
      <c r="IXF53" s="14"/>
      <c r="IXG53" s="14"/>
      <c r="IXH53" s="14"/>
      <c r="IXI53" s="14"/>
      <c r="IXJ53" s="14"/>
      <c r="IXK53" s="14"/>
      <c r="IXL53" s="14"/>
      <c r="IXM53" s="14"/>
      <c r="IXN53" s="14"/>
      <c r="IXO53" s="14"/>
      <c r="IXP53" s="14"/>
      <c r="IXQ53" s="14"/>
      <c r="IXR53" s="14"/>
      <c r="IXS53" s="14"/>
      <c r="IXT53" s="14"/>
      <c r="IXU53" s="14"/>
      <c r="IXV53" s="14"/>
      <c r="IXW53" s="14"/>
      <c r="IXX53" s="14"/>
      <c r="IXY53" s="14"/>
      <c r="IXZ53" s="14"/>
      <c r="IYA53" s="14"/>
      <c r="IYB53" s="14"/>
      <c r="IYC53" s="14"/>
      <c r="IYD53" s="14"/>
      <c r="IYE53" s="14"/>
      <c r="IYF53" s="14"/>
      <c r="IYG53" s="14"/>
      <c r="IYH53" s="14"/>
      <c r="IYI53" s="14"/>
      <c r="IYJ53" s="14"/>
      <c r="IYK53" s="14"/>
      <c r="IYL53" s="14"/>
      <c r="IYM53" s="14"/>
      <c r="IYN53" s="14"/>
      <c r="IYO53" s="14"/>
      <c r="IYP53" s="14"/>
      <c r="IYQ53" s="14"/>
      <c r="IYR53" s="14"/>
      <c r="IYS53" s="14"/>
      <c r="IYT53" s="14"/>
      <c r="IYU53" s="14"/>
      <c r="IYV53" s="14"/>
      <c r="IYW53" s="14"/>
      <c r="IYX53" s="14"/>
      <c r="IYY53" s="14"/>
      <c r="IYZ53" s="14"/>
      <c r="IZA53" s="14"/>
      <c r="IZB53" s="14"/>
      <c r="IZC53" s="14"/>
      <c r="IZD53" s="14"/>
      <c r="IZE53" s="14"/>
      <c r="IZF53" s="14"/>
      <c r="IZG53" s="14"/>
      <c r="IZH53" s="14"/>
      <c r="IZI53" s="14"/>
      <c r="IZJ53" s="14"/>
      <c r="IZK53" s="14"/>
      <c r="IZL53" s="14"/>
      <c r="IZM53" s="14"/>
      <c r="IZN53" s="14"/>
      <c r="IZO53" s="14"/>
      <c r="IZP53" s="14"/>
      <c r="IZQ53" s="14"/>
      <c r="IZR53" s="14"/>
      <c r="IZS53" s="14"/>
      <c r="IZT53" s="14"/>
      <c r="IZU53" s="14"/>
      <c r="IZV53" s="14"/>
      <c r="IZW53" s="14"/>
      <c r="IZX53" s="14"/>
      <c r="IZY53" s="14"/>
      <c r="IZZ53" s="14"/>
      <c r="JAA53" s="14"/>
      <c r="JAB53" s="14"/>
      <c r="JAC53" s="14"/>
      <c r="JAD53" s="14"/>
      <c r="JAE53" s="14"/>
      <c r="JAF53" s="14"/>
      <c r="JAG53" s="14"/>
      <c r="JAH53" s="14"/>
      <c r="JAI53" s="14"/>
      <c r="JAJ53" s="14"/>
      <c r="JAK53" s="14"/>
      <c r="JAL53" s="14"/>
      <c r="JAM53" s="14"/>
      <c r="JAN53" s="14"/>
      <c r="JAO53" s="14"/>
      <c r="JAP53" s="14"/>
      <c r="JAQ53" s="14"/>
      <c r="JAR53" s="14"/>
      <c r="JAS53" s="14"/>
      <c r="JAT53" s="14"/>
      <c r="JAU53" s="14"/>
      <c r="JAV53" s="14"/>
      <c r="JAW53" s="14"/>
      <c r="JAX53" s="14"/>
      <c r="JAY53" s="14"/>
      <c r="JAZ53" s="14"/>
      <c r="JBA53" s="14"/>
      <c r="JBB53" s="14"/>
      <c r="JBC53" s="14"/>
      <c r="JBD53" s="14"/>
      <c r="JBE53" s="14"/>
      <c r="JBF53" s="14"/>
      <c r="JBG53" s="14"/>
      <c r="JBH53" s="14"/>
      <c r="JBI53" s="14"/>
      <c r="JBJ53" s="14"/>
      <c r="JBK53" s="14"/>
      <c r="JBL53" s="14"/>
      <c r="JBM53" s="14"/>
      <c r="JBN53" s="14"/>
      <c r="JBO53" s="14"/>
      <c r="JBP53" s="14"/>
      <c r="JBQ53" s="14"/>
      <c r="JBR53" s="14"/>
      <c r="JBS53" s="14"/>
      <c r="JBT53" s="14"/>
      <c r="JBU53" s="14"/>
      <c r="JBV53" s="14"/>
      <c r="JBW53" s="14"/>
      <c r="JBX53" s="14"/>
      <c r="JBY53" s="14"/>
      <c r="JBZ53" s="14"/>
      <c r="JCA53" s="14"/>
      <c r="JCB53" s="14"/>
      <c r="JCC53" s="14"/>
      <c r="JCD53" s="14"/>
      <c r="JCE53" s="14"/>
      <c r="JCF53" s="14"/>
      <c r="JCG53" s="14"/>
      <c r="JCH53" s="14"/>
      <c r="JCI53" s="14"/>
      <c r="JCJ53" s="14"/>
      <c r="JCK53" s="14"/>
      <c r="JCL53" s="14"/>
      <c r="JCM53" s="14"/>
      <c r="JCN53" s="14"/>
      <c r="JCO53" s="14"/>
      <c r="JCP53" s="14"/>
      <c r="JCQ53" s="14"/>
      <c r="JCR53" s="14"/>
      <c r="JCS53" s="14"/>
      <c r="JCT53" s="14"/>
      <c r="JCU53" s="14"/>
      <c r="JCV53" s="14"/>
      <c r="JCW53" s="14"/>
      <c r="JCX53" s="14"/>
      <c r="JCY53" s="14"/>
      <c r="JCZ53" s="14"/>
      <c r="JDA53" s="14"/>
      <c r="JDB53" s="14"/>
      <c r="JDC53" s="14"/>
      <c r="JDD53" s="14"/>
      <c r="JDE53" s="14"/>
      <c r="JDF53" s="14"/>
      <c r="JDG53" s="14"/>
      <c r="JDH53" s="14"/>
      <c r="JDI53" s="14"/>
      <c r="JDJ53" s="14"/>
      <c r="JDK53" s="14"/>
      <c r="JDL53" s="14"/>
      <c r="JDM53" s="14"/>
      <c r="JDN53" s="14"/>
      <c r="JDO53" s="14"/>
      <c r="JDP53" s="14"/>
      <c r="JDQ53" s="14"/>
      <c r="JDR53" s="14"/>
      <c r="JDS53" s="14"/>
      <c r="JDT53" s="14"/>
      <c r="JDU53" s="14"/>
      <c r="JDV53" s="14"/>
      <c r="JDW53" s="14"/>
      <c r="JDX53" s="14"/>
      <c r="JDY53" s="14"/>
      <c r="JDZ53" s="14"/>
      <c r="JEA53" s="14"/>
      <c r="JEB53" s="14"/>
      <c r="JEC53" s="14"/>
      <c r="JED53" s="14"/>
      <c r="JEE53" s="14"/>
      <c r="JEF53" s="14"/>
      <c r="JEG53" s="14"/>
      <c r="JEH53" s="14"/>
      <c r="JEI53" s="14"/>
      <c r="JEJ53" s="14"/>
      <c r="JEK53" s="14"/>
      <c r="JEL53" s="14"/>
      <c r="JEM53" s="14"/>
      <c r="JEN53" s="14"/>
      <c r="JEO53" s="14"/>
      <c r="JEP53" s="14"/>
      <c r="JEQ53" s="14"/>
      <c r="JER53" s="14"/>
      <c r="JES53" s="14"/>
      <c r="JET53" s="14"/>
      <c r="JEU53" s="14"/>
      <c r="JEV53" s="14"/>
      <c r="JEW53" s="14"/>
      <c r="JEX53" s="14"/>
      <c r="JEY53" s="14"/>
      <c r="JEZ53" s="14"/>
      <c r="JFA53" s="14"/>
      <c r="JFB53" s="14"/>
      <c r="JFC53" s="14"/>
      <c r="JFD53" s="14"/>
      <c r="JFE53" s="14"/>
      <c r="JFF53" s="14"/>
      <c r="JFG53" s="14"/>
      <c r="JFH53" s="14"/>
      <c r="JFI53" s="14"/>
      <c r="JFJ53" s="14"/>
      <c r="JFK53" s="14"/>
      <c r="JFL53" s="14"/>
      <c r="JFM53" s="14"/>
      <c r="JFN53" s="14"/>
      <c r="JFO53" s="14"/>
      <c r="JFP53" s="14"/>
      <c r="JFQ53" s="14"/>
      <c r="JFR53" s="14"/>
      <c r="JFS53" s="14"/>
      <c r="JFT53" s="14"/>
      <c r="JFU53" s="14"/>
      <c r="JFV53" s="14"/>
      <c r="JFW53" s="14"/>
      <c r="JFX53" s="14"/>
      <c r="JFY53" s="14"/>
      <c r="JFZ53" s="14"/>
      <c r="JGA53" s="14"/>
      <c r="JGB53" s="14"/>
      <c r="JGC53" s="14"/>
      <c r="JGD53" s="14"/>
      <c r="JGE53" s="14"/>
      <c r="JGF53" s="14"/>
      <c r="JGG53" s="14"/>
      <c r="JGH53" s="14"/>
      <c r="JGI53" s="14"/>
      <c r="JGJ53" s="14"/>
      <c r="JGK53" s="14"/>
      <c r="JGL53" s="14"/>
      <c r="JGM53" s="14"/>
      <c r="JGN53" s="14"/>
      <c r="JGO53" s="14"/>
      <c r="JGP53" s="14"/>
      <c r="JGQ53" s="14"/>
      <c r="JGR53" s="14"/>
      <c r="JGS53" s="14"/>
      <c r="JGT53" s="14"/>
      <c r="JGU53" s="14"/>
      <c r="JGV53" s="14"/>
      <c r="JGW53" s="14"/>
      <c r="JGX53" s="14"/>
      <c r="JGY53" s="14"/>
      <c r="JGZ53" s="14"/>
      <c r="JHA53" s="14"/>
      <c r="JHB53" s="14"/>
      <c r="JHC53" s="14"/>
      <c r="JHD53" s="14"/>
      <c r="JHE53" s="14"/>
      <c r="JHF53" s="14"/>
      <c r="JHG53" s="14"/>
      <c r="JHH53" s="14"/>
      <c r="JHI53" s="14"/>
      <c r="JHJ53" s="14"/>
      <c r="JHK53" s="14"/>
      <c r="JHL53" s="14"/>
      <c r="JHM53" s="14"/>
      <c r="JHN53" s="14"/>
      <c r="JHO53" s="14"/>
      <c r="JHP53" s="14"/>
      <c r="JHQ53" s="14"/>
      <c r="JHR53" s="14"/>
      <c r="JHS53" s="14"/>
      <c r="JHT53" s="14"/>
      <c r="JHU53" s="14"/>
      <c r="JHV53" s="14"/>
      <c r="JHW53" s="14"/>
      <c r="JHX53" s="14"/>
      <c r="JHY53" s="14"/>
      <c r="JHZ53" s="14"/>
      <c r="JIA53" s="14"/>
      <c r="JIB53" s="14"/>
      <c r="JIC53" s="14"/>
      <c r="JID53" s="14"/>
      <c r="JIE53" s="14"/>
      <c r="JIF53" s="14"/>
      <c r="JIG53" s="14"/>
      <c r="JIH53" s="14"/>
      <c r="JII53" s="14"/>
      <c r="JIJ53" s="14"/>
      <c r="JIK53" s="14"/>
      <c r="JIL53" s="14"/>
      <c r="JIM53" s="14"/>
      <c r="JIN53" s="14"/>
      <c r="JIO53" s="14"/>
      <c r="JIP53" s="14"/>
      <c r="JIQ53" s="14"/>
      <c r="JIR53" s="14"/>
      <c r="JIS53" s="14"/>
      <c r="JIT53" s="14"/>
      <c r="JIU53" s="14"/>
      <c r="JIV53" s="14"/>
      <c r="JIW53" s="14"/>
      <c r="JIX53" s="14"/>
      <c r="JIY53" s="14"/>
      <c r="JIZ53" s="14"/>
      <c r="JJA53" s="14"/>
      <c r="JJB53" s="14"/>
      <c r="JJC53" s="14"/>
      <c r="JJD53" s="14"/>
      <c r="JJE53" s="14"/>
      <c r="JJF53" s="14"/>
      <c r="JJG53" s="14"/>
      <c r="JJH53" s="14"/>
      <c r="JJI53" s="14"/>
      <c r="JJJ53" s="14"/>
      <c r="JJK53" s="14"/>
      <c r="JJL53" s="14"/>
      <c r="JJM53" s="14"/>
      <c r="JJN53" s="14"/>
      <c r="JJO53" s="14"/>
      <c r="JJP53" s="14"/>
      <c r="JJQ53" s="14"/>
      <c r="JJR53" s="14"/>
      <c r="JJS53" s="14"/>
      <c r="JJT53" s="14"/>
      <c r="JJU53" s="14"/>
      <c r="JJV53" s="14"/>
      <c r="JJW53" s="14"/>
      <c r="JJX53" s="14"/>
      <c r="JJY53" s="14"/>
      <c r="JJZ53" s="14"/>
      <c r="JKA53" s="14"/>
      <c r="JKB53" s="14"/>
      <c r="JKC53" s="14"/>
      <c r="JKD53" s="14"/>
      <c r="JKE53" s="14"/>
      <c r="JKF53" s="14"/>
      <c r="JKG53" s="14"/>
      <c r="JKH53" s="14"/>
      <c r="JKI53" s="14"/>
      <c r="JKJ53" s="14"/>
      <c r="JKK53" s="14"/>
      <c r="JKL53" s="14"/>
      <c r="JKM53" s="14"/>
      <c r="JKN53" s="14"/>
      <c r="JKO53" s="14"/>
      <c r="JKP53" s="14"/>
      <c r="JKQ53" s="14"/>
      <c r="JKR53" s="14"/>
      <c r="JKS53" s="14"/>
      <c r="JKT53" s="14"/>
      <c r="JKU53" s="14"/>
      <c r="JKV53" s="14"/>
      <c r="JKW53" s="14"/>
      <c r="JKX53" s="14"/>
      <c r="JKY53" s="14"/>
      <c r="JKZ53" s="14"/>
      <c r="JLA53" s="14"/>
      <c r="JLB53" s="14"/>
      <c r="JLC53" s="14"/>
      <c r="JLD53" s="14"/>
      <c r="JLE53" s="14"/>
      <c r="JLF53" s="14"/>
      <c r="JLG53" s="14"/>
      <c r="JLH53" s="14"/>
      <c r="JLI53" s="14"/>
      <c r="JLJ53" s="14"/>
      <c r="JLK53" s="14"/>
      <c r="JLL53" s="14"/>
      <c r="JLM53" s="14"/>
      <c r="JLN53" s="14"/>
      <c r="JLO53" s="14"/>
      <c r="JLP53" s="14"/>
      <c r="JLQ53" s="14"/>
      <c r="JLR53" s="14"/>
      <c r="JLS53" s="14"/>
      <c r="JLT53" s="14"/>
      <c r="JLU53" s="14"/>
      <c r="JLV53" s="14"/>
      <c r="JLW53" s="14"/>
      <c r="JLX53" s="14"/>
      <c r="JLY53" s="14"/>
      <c r="JLZ53" s="14"/>
      <c r="JMA53" s="14"/>
      <c r="JMB53" s="14"/>
      <c r="JMC53" s="14"/>
      <c r="JMD53" s="14"/>
      <c r="JME53" s="14"/>
      <c r="JMF53" s="14"/>
      <c r="JMG53" s="14"/>
      <c r="JMH53" s="14"/>
      <c r="JMI53" s="14"/>
      <c r="JMJ53" s="14"/>
      <c r="JMK53" s="14"/>
      <c r="JML53" s="14"/>
      <c r="JMM53" s="14"/>
      <c r="JMN53" s="14"/>
      <c r="JMO53" s="14"/>
      <c r="JMP53" s="14"/>
      <c r="JMQ53" s="14"/>
      <c r="JMR53" s="14"/>
      <c r="JMS53" s="14"/>
      <c r="JMT53" s="14"/>
      <c r="JMU53" s="14"/>
      <c r="JMV53" s="14"/>
      <c r="JMW53" s="14"/>
      <c r="JMX53" s="14"/>
      <c r="JMY53" s="14"/>
      <c r="JMZ53" s="14"/>
      <c r="JNA53" s="14"/>
      <c r="JNB53" s="14"/>
      <c r="JNC53" s="14"/>
      <c r="JND53" s="14"/>
      <c r="JNE53" s="14"/>
      <c r="JNF53" s="14"/>
      <c r="JNG53" s="14"/>
      <c r="JNH53" s="14"/>
      <c r="JNI53" s="14"/>
      <c r="JNJ53" s="14"/>
      <c r="JNK53" s="14"/>
      <c r="JNL53" s="14"/>
      <c r="JNM53" s="14"/>
      <c r="JNN53" s="14"/>
      <c r="JNO53" s="14"/>
      <c r="JNP53" s="14"/>
      <c r="JNQ53" s="14"/>
      <c r="JNR53" s="14"/>
      <c r="JNS53" s="14"/>
      <c r="JNT53" s="14"/>
      <c r="JNU53" s="14"/>
      <c r="JNV53" s="14"/>
      <c r="JNW53" s="14"/>
      <c r="JNX53" s="14"/>
      <c r="JNY53" s="14"/>
      <c r="JNZ53" s="14"/>
      <c r="JOA53" s="14"/>
      <c r="JOB53" s="14"/>
      <c r="JOC53" s="14"/>
      <c r="JOD53" s="14"/>
      <c r="JOE53" s="14"/>
      <c r="JOF53" s="14"/>
      <c r="JOG53" s="14"/>
      <c r="JOH53" s="14"/>
      <c r="JOI53" s="14"/>
      <c r="JOJ53" s="14"/>
      <c r="JOK53" s="14"/>
      <c r="JOL53" s="14"/>
      <c r="JOM53" s="14"/>
      <c r="JON53" s="14"/>
      <c r="JOO53" s="14"/>
      <c r="JOP53" s="14"/>
      <c r="JOQ53" s="14"/>
      <c r="JOR53" s="14"/>
      <c r="JOS53" s="14"/>
      <c r="JOT53" s="14"/>
      <c r="JOU53" s="14"/>
      <c r="JOV53" s="14"/>
      <c r="JOW53" s="14"/>
      <c r="JOX53" s="14"/>
      <c r="JOY53" s="14"/>
      <c r="JOZ53" s="14"/>
      <c r="JPA53" s="14"/>
      <c r="JPB53" s="14"/>
      <c r="JPC53" s="14"/>
      <c r="JPD53" s="14"/>
      <c r="JPE53" s="14"/>
      <c r="JPF53" s="14"/>
      <c r="JPG53" s="14"/>
      <c r="JPH53" s="14"/>
      <c r="JPI53" s="14"/>
      <c r="JPJ53" s="14"/>
      <c r="JPK53" s="14"/>
      <c r="JPL53" s="14"/>
      <c r="JPM53" s="14"/>
      <c r="JPN53" s="14"/>
      <c r="JPO53" s="14"/>
      <c r="JPP53" s="14"/>
      <c r="JPQ53" s="14"/>
      <c r="JPR53" s="14"/>
      <c r="JPS53" s="14"/>
      <c r="JPT53" s="14"/>
      <c r="JPU53" s="14"/>
      <c r="JPV53" s="14"/>
      <c r="JPW53" s="14"/>
      <c r="JPX53" s="14"/>
      <c r="JPY53" s="14"/>
      <c r="JPZ53" s="14"/>
      <c r="JQA53" s="14"/>
      <c r="JQB53" s="14"/>
      <c r="JQC53" s="14"/>
      <c r="JQD53" s="14"/>
      <c r="JQE53" s="14"/>
      <c r="JQF53" s="14"/>
      <c r="JQG53" s="14"/>
      <c r="JQH53" s="14"/>
      <c r="JQI53" s="14"/>
      <c r="JQJ53" s="14"/>
      <c r="JQK53" s="14"/>
      <c r="JQL53" s="14"/>
      <c r="JQM53" s="14"/>
      <c r="JQN53" s="14"/>
      <c r="JQO53" s="14"/>
      <c r="JQP53" s="14"/>
      <c r="JQQ53" s="14"/>
      <c r="JQR53" s="14"/>
      <c r="JQS53" s="14"/>
      <c r="JQT53" s="14"/>
      <c r="JQU53" s="14"/>
      <c r="JQV53" s="14"/>
      <c r="JQW53" s="14"/>
      <c r="JQX53" s="14"/>
      <c r="JQY53" s="14"/>
      <c r="JQZ53" s="14"/>
      <c r="JRA53" s="14"/>
      <c r="JRB53" s="14"/>
      <c r="JRC53" s="14"/>
      <c r="JRD53" s="14"/>
      <c r="JRE53" s="14"/>
      <c r="JRF53" s="14"/>
      <c r="JRG53" s="14"/>
      <c r="JRH53" s="14"/>
      <c r="JRI53" s="14"/>
      <c r="JRJ53" s="14"/>
      <c r="JRK53" s="14"/>
      <c r="JRL53" s="14"/>
      <c r="JRM53" s="14"/>
      <c r="JRN53" s="14"/>
      <c r="JRO53" s="14"/>
      <c r="JRP53" s="14"/>
      <c r="JRQ53" s="14"/>
      <c r="JRR53" s="14"/>
      <c r="JRS53" s="14"/>
      <c r="JRT53" s="14"/>
      <c r="JRU53" s="14"/>
      <c r="JRV53" s="14"/>
      <c r="JRW53" s="14"/>
      <c r="JRX53" s="14"/>
      <c r="JRY53" s="14"/>
      <c r="JRZ53" s="14"/>
      <c r="JSA53" s="14"/>
      <c r="JSB53" s="14"/>
      <c r="JSC53" s="14"/>
      <c r="JSD53" s="14"/>
      <c r="JSE53" s="14"/>
      <c r="JSF53" s="14"/>
      <c r="JSG53" s="14"/>
      <c r="JSH53" s="14"/>
      <c r="JSI53" s="14"/>
      <c r="JSJ53" s="14"/>
      <c r="JSK53" s="14"/>
      <c r="JSL53" s="14"/>
      <c r="JSM53" s="14"/>
      <c r="JSN53" s="14"/>
      <c r="JSO53" s="14"/>
      <c r="JSP53" s="14"/>
      <c r="JSQ53" s="14"/>
      <c r="JSR53" s="14"/>
      <c r="JSS53" s="14"/>
      <c r="JST53" s="14"/>
      <c r="JSU53" s="14"/>
      <c r="JSV53" s="14"/>
      <c r="JSW53" s="14"/>
      <c r="JSX53" s="14"/>
      <c r="JSY53" s="14"/>
      <c r="JSZ53" s="14"/>
      <c r="JTA53" s="14"/>
      <c r="JTB53" s="14"/>
      <c r="JTC53" s="14"/>
      <c r="JTD53" s="14"/>
      <c r="JTE53" s="14"/>
      <c r="JTF53" s="14"/>
      <c r="JTG53" s="14"/>
      <c r="JTH53" s="14"/>
      <c r="JTI53" s="14"/>
      <c r="JTJ53" s="14"/>
      <c r="JTK53" s="14"/>
      <c r="JTL53" s="14"/>
      <c r="JTM53" s="14"/>
      <c r="JTN53" s="14"/>
      <c r="JTO53" s="14"/>
      <c r="JTP53" s="14"/>
      <c r="JTQ53" s="14"/>
      <c r="JTR53" s="14"/>
      <c r="JTS53" s="14"/>
      <c r="JTT53" s="14"/>
      <c r="JTU53" s="14"/>
      <c r="JTV53" s="14"/>
      <c r="JTW53" s="14"/>
      <c r="JTX53" s="14"/>
      <c r="JTY53" s="14"/>
      <c r="JTZ53" s="14"/>
      <c r="JUA53" s="14"/>
      <c r="JUB53" s="14"/>
      <c r="JUC53" s="14"/>
      <c r="JUD53" s="14"/>
      <c r="JUE53" s="14"/>
      <c r="JUF53" s="14"/>
      <c r="JUG53" s="14"/>
      <c r="JUH53" s="14"/>
      <c r="JUI53" s="14"/>
      <c r="JUJ53" s="14"/>
      <c r="JUK53" s="14"/>
      <c r="JUL53" s="14"/>
      <c r="JUM53" s="14"/>
      <c r="JUN53" s="14"/>
      <c r="JUO53" s="14"/>
      <c r="JUP53" s="14"/>
      <c r="JUQ53" s="14"/>
      <c r="JUR53" s="14"/>
      <c r="JUS53" s="14"/>
      <c r="JUT53" s="14"/>
      <c r="JUU53" s="14"/>
      <c r="JUV53" s="14"/>
      <c r="JUW53" s="14"/>
      <c r="JUX53" s="14"/>
      <c r="JUY53" s="14"/>
      <c r="JUZ53" s="14"/>
      <c r="JVA53" s="14"/>
      <c r="JVB53" s="14"/>
      <c r="JVC53" s="14"/>
      <c r="JVD53" s="14"/>
      <c r="JVE53" s="14"/>
      <c r="JVF53" s="14"/>
      <c r="JVG53" s="14"/>
      <c r="JVH53" s="14"/>
      <c r="JVI53" s="14"/>
      <c r="JVJ53" s="14"/>
      <c r="JVK53" s="14"/>
      <c r="JVL53" s="14"/>
      <c r="JVM53" s="14"/>
      <c r="JVN53" s="14"/>
      <c r="JVO53" s="14"/>
      <c r="JVP53" s="14"/>
      <c r="JVQ53" s="14"/>
      <c r="JVR53" s="14"/>
      <c r="JVS53" s="14"/>
      <c r="JVT53" s="14"/>
      <c r="JVU53" s="14"/>
      <c r="JVV53" s="14"/>
      <c r="JVW53" s="14"/>
      <c r="JVX53" s="14"/>
      <c r="JVY53" s="14"/>
      <c r="JVZ53" s="14"/>
      <c r="JWA53" s="14"/>
      <c r="JWB53" s="14"/>
      <c r="JWC53" s="14"/>
      <c r="JWD53" s="14"/>
      <c r="JWE53" s="14"/>
      <c r="JWF53" s="14"/>
      <c r="JWG53" s="14"/>
      <c r="JWH53" s="14"/>
      <c r="JWI53" s="14"/>
      <c r="JWJ53" s="14"/>
      <c r="JWK53" s="14"/>
      <c r="JWL53" s="14"/>
      <c r="JWM53" s="14"/>
      <c r="JWN53" s="14"/>
      <c r="JWO53" s="14"/>
      <c r="JWP53" s="14"/>
      <c r="JWQ53" s="14"/>
      <c r="JWR53" s="14"/>
      <c r="JWS53" s="14"/>
      <c r="JWT53" s="14"/>
      <c r="JWU53" s="14"/>
      <c r="JWV53" s="14"/>
      <c r="JWW53" s="14"/>
      <c r="JWX53" s="14"/>
      <c r="JWY53" s="14"/>
      <c r="JWZ53" s="14"/>
      <c r="JXA53" s="14"/>
      <c r="JXB53" s="14"/>
      <c r="JXC53" s="14"/>
      <c r="JXD53" s="14"/>
      <c r="JXE53" s="14"/>
      <c r="JXF53" s="14"/>
      <c r="JXG53" s="14"/>
      <c r="JXH53" s="14"/>
      <c r="JXI53" s="14"/>
      <c r="JXJ53" s="14"/>
      <c r="JXK53" s="14"/>
      <c r="JXL53" s="14"/>
      <c r="JXM53" s="14"/>
      <c r="JXN53" s="14"/>
      <c r="JXO53" s="14"/>
      <c r="JXP53" s="14"/>
      <c r="JXQ53" s="14"/>
      <c r="JXR53" s="14"/>
      <c r="JXS53" s="14"/>
      <c r="JXT53" s="14"/>
      <c r="JXU53" s="14"/>
      <c r="JXV53" s="14"/>
      <c r="JXW53" s="14"/>
      <c r="JXX53" s="14"/>
      <c r="JXY53" s="14"/>
      <c r="JXZ53" s="14"/>
      <c r="JYA53" s="14"/>
      <c r="JYB53" s="14"/>
      <c r="JYC53" s="14"/>
      <c r="JYD53" s="14"/>
      <c r="JYE53" s="14"/>
      <c r="JYF53" s="14"/>
      <c r="JYG53" s="14"/>
      <c r="JYH53" s="14"/>
      <c r="JYI53" s="14"/>
      <c r="JYJ53" s="14"/>
      <c r="JYK53" s="14"/>
      <c r="JYL53" s="14"/>
      <c r="JYM53" s="14"/>
      <c r="JYN53" s="14"/>
      <c r="JYO53" s="14"/>
      <c r="JYP53" s="14"/>
      <c r="JYQ53" s="14"/>
      <c r="JYR53" s="14"/>
      <c r="JYS53" s="14"/>
      <c r="JYT53" s="14"/>
      <c r="JYU53" s="14"/>
      <c r="JYV53" s="14"/>
      <c r="JYW53" s="14"/>
      <c r="JYX53" s="14"/>
      <c r="JYY53" s="14"/>
      <c r="JYZ53" s="14"/>
      <c r="JZA53" s="14"/>
      <c r="JZB53" s="14"/>
      <c r="JZC53" s="14"/>
      <c r="JZD53" s="14"/>
      <c r="JZE53" s="14"/>
      <c r="JZF53" s="14"/>
      <c r="JZG53" s="14"/>
      <c r="JZH53" s="14"/>
      <c r="JZI53" s="14"/>
      <c r="JZJ53" s="14"/>
      <c r="JZK53" s="14"/>
      <c r="JZL53" s="14"/>
      <c r="JZM53" s="14"/>
      <c r="JZN53" s="14"/>
      <c r="JZO53" s="14"/>
      <c r="JZP53" s="14"/>
      <c r="JZQ53" s="14"/>
      <c r="JZR53" s="14"/>
      <c r="JZS53" s="14"/>
      <c r="JZT53" s="14"/>
      <c r="JZU53" s="14"/>
      <c r="JZV53" s="14"/>
      <c r="JZW53" s="14"/>
      <c r="JZX53" s="14"/>
      <c r="JZY53" s="14"/>
      <c r="JZZ53" s="14"/>
      <c r="KAA53" s="14"/>
      <c r="KAB53" s="14"/>
      <c r="KAC53" s="14"/>
      <c r="KAD53" s="14"/>
      <c r="KAE53" s="14"/>
      <c r="KAF53" s="14"/>
      <c r="KAG53" s="14"/>
      <c r="KAH53" s="14"/>
      <c r="KAI53" s="14"/>
      <c r="KAJ53" s="14"/>
      <c r="KAK53" s="14"/>
      <c r="KAL53" s="14"/>
      <c r="KAM53" s="14"/>
      <c r="KAN53" s="14"/>
      <c r="KAO53" s="14"/>
      <c r="KAP53" s="14"/>
      <c r="KAQ53" s="14"/>
      <c r="KAR53" s="14"/>
      <c r="KAS53" s="14"/>
      <c r="KAT53" s="14"/>
      <c r="KAU53" s="14"/>
      <c r="KAV53" s="14"/>
      <c r="KAW53" s="14"/>
      <c r="KAX53" s="14"/>
      <c r="KAY53" s="14"/>
      <c r="KAZ53" s="14"/>
      <c r="KBA53" s="14"/>
      <c r="KBB53" s="14"/>
      <c r="KBC53" s="14"/>
      <c r="KBD53" s="14"/>
      <c r="KBE53" s="14"/>
      <c r="KBF53" s="14"/>
      <c r="KBG53" s="14"/>
      <c r="KBH53" s="14"/>
      <c r="KBI53" s="14"/>
      <c r="KBJ53" s="14"/>
      <c r="KBK53" s="14"/>
      <c r="KBL53" s="14"/>
      <c r="KBM53" s="14"/>
      <c r="KBN53" s="14"/>
      <c r="KBO53" s="14"/>
      <c r="KBP53" s="14"/>
      <c r="KBQ53" s="14"/>
      <c r="KBR53" s="14"/>
      <c r="KBS53" s="14"/>
      <c r="KBT53" s="14"/>
      <c r="KBU53" s="14"/>
      <c r="KBV53" s="14"/>
      <c r="KBW53" s="14"/>
      <c r="KBX53" s="14"/>
      <c r="KBY53" s="14"/>
      <c r="KBZ53" s="14"/>
      <c r="KCA53" s="14"/>
      <c r="KCB53" s="14"/>
      <c r="KCC53" s="14"/>
      <c r="KCD53" s="14"/>
      <c r="KCE53" s="14"/>
      <c r="KCF53" s="14"/>
      <c r="KCG53" s="14"/>
      <c r="KCH53" s="14"/>
      <c r="KCI53" s="14"/>
      <c r="KCJ53" s="14"/>
      <c r="KCK53" s="14"/>
      <c r="KCL53" s="14"/>
      <c r="KCM53" s="14"/>
      <c r="KCN53" s="14"/>
      <c r="KCO53" s="14"/>
      <c r="KCP53" s="14"/>
      <c r="KCQ53" s="14"/>
      <c r="KCR53" s="14"/>
      <c r="KCS53" s="14"/>
      <c r="KCT53" s="14"/>
      <c r="KCU53" s="14"/>
      <c r="KCV53" s="14"/>
      <c r="KCW53" s="14"/>
      <c r="KCX53" s="14"/>
      <c r="KCY53" s="14"/>
      <c r="KCZ53" s="14"/>
      <c r="KDA53" s="14"/>
      <c r="KDB53" s="14"/>
      <c r="KDC53" s="14"/>
      <c r="KDD53" s="14"/>
      <c r="KDE53" s="14"/>
      <c r="KDF53" s="14"/>
      <c r="KDG53" s="14"/>
      <c r="KDH53" s="14"/>
      <c r="KDI53" s="14"/>
      <c r="KDJ53" s="14"/>
      <c r="KDK53" s="14"/>
      <c r="KDL53" s="14"/>
      <c r="KDM53" s="14"/>
      <c r="KDN53" s="14"/>
      <c r="KDO53" s="14"/>
      <c r="KDP53" s="14"/>
      <c r="KDQ53" s="14"/>
      <c r="KDR53" s="14"/>
      <c r="KDS53" s="14"/>
      <c r="KDT53" s="14"/>
      <c r="KDU53" s="14"/>
      <c r="KDV53" s="14"/>
      <c r="KDW53" s="14"/>
      <c r="KDX53" s="14"/>
      <c r="KDY53" s="14"/>
      <c r="KDZ53" s="14"/>
      <c r="KEA53" s="14"/>
      <c r="KEB53" s="14"/>
      <c r="KEC53" s="14"/>
      <c r="KED53" s="14"/>
      <c r="KEE53" s="14"/>
      <c r="KEF53" s="14"/>
      <c r="KEG53" s="14"/>
      <c r="KEH53" s="14"/>
      <c r="KEI53" s="14"/>
      <c r="KEJ53" s="14"/>
      <c r="KEK53" s="14"/>
      <c r="KEL53" s="14"/>
      <c r="KEM53" s="14"/>
      <c r="KEN53" s="14"/>
      <c r="KEO53" s="14"/>
      <c r="KEP53" s="14"/>
      <c r="KEQ53" s="14"/>
      <c r="KER53" s="14"/>
      <c r="KES53" s="14"/>
      <c r="KET53" s="14"/>
      <c r="KEU53" s="14"/>
      <c r="KEV53" s="14"/>
      <c r="KEW53" s="14"/>
      <c r="KEX53" s="14"/>
      <c r="KEY53" s="14"/>
      <c r="KEZ53" s="14"/>
      <c r="KFA53" s="14"/>
      <c r="KFB53" s="14"/>
      <c r="KFC53" s="14"/>
      <c r="KFD53" s="14"/>
      <c r="KFE53" s="14"/>
      <c r="KFF53" s="14"/>
      <c r="KFG53" s="14"/>
      <c r="KFH53" s="14"/>
      <c r="KFI53" s="14"/>
      <c r="KFJ53" s="14"/>
      <c r="KFK53" s="14"/>
      <c r="KFL53" s="14"/>
      <c r="KFM53" s="14"/>
      <c r="KFN53" s="14"/>
      <c r="KFO53" s="14"/>
      <c r="KFP53" s="14"/>
      <c r="KFQ53" s="14"/>
      <c r="KFR53" s="14"/>
      <c r="KFS53" s="14"/>
      <c r="KFT53" s="14"/>
      <c r="KFU53" s="14"/>
      <c r="KFV53" s="14"/>
      <c r="KFW53" s="14"/>
      <c r="KFX53" s="14"/>
      <c r="KFY53" s="14"/>
      <c r="KFZ53" s="14"/>
      <c r="KGA53" s="14"/>
      <c r="KGB53" s="14"/>
      <c r="KGC53" s="14"/>
      <c r="KGD53" s="14"/>
      <c r="KGE53" s="14"/>
      <c r="KGF53" s="14"/>
      <c r="KGG53" s="14"/>
      <c r="KGH53" s="14"/>
      <c r="KGI53" s="14"/>
      <c r="KGJ53" s="14"/>
      <c r="KGK53" s="14"/>
      <c r="KGL53" s="14"/>
      <c r="KGM53" s="14"/>
      <c r="KGN53" s="14"/>
      <c r="KGO53" s="14"/>
      <c r="KGP53" s="14"/>
      <c r="KGQ53" s="14"/>
      <c r="KGR53" s="14"/>
      <c r="KGS53" s="14"/>
      <c r="KGT53" s="14"/>
      <c r="KGU53" s="14"/>
      <c r="KGV53" s="14"/>
      <c r="KGW53" s="14"/>
      <c r="KGX53" s="14"/>
      <c r="KGY53" s="14"/>
      <c r="KGZ53" s="14"/>
      <c r="KHA53" s="14"/>
      <c r="KHB53" s="14"/>
      <c r="KHC53" s="14"/>
      <c r="KHD53" s="14"/>
      <c r="KHE53" s="14"/>
      <c r="KHF53" s="14"/>
      <c r="KHG53" s="14"/>
      <c r="KHH53" s="14"/>
      <c r="KHI53" s="14"/>
      <c r="KHJ53" s="14"/>
      <c r="KHK53" s="14"/>
      <c r="KHL53" s="14"/>
      <c r="KHM53" s="14"/>
      <c r="KHN53" s="14"/>
      <c r="KHO53" s="14"/>
      <c r="KHP53" s="14"/>
      <c r="KHQ53" s="14"/>
      <c r="KHR53" s="14"/>
      <c r="KHS53" s="14"/>
      <c r="KHT53" s="14"/>
      <c r="KHU53" s="14"/>
      <c r="KHV53" s="14"/>
      <c r="KHW53" s="14"/>
      <c r="KHX53" s="14"/>
      <c r="KHY53" s="14"/>
      <c r="KHZ53" s="14"/>
      <c r="KIA53" s="14"/>
      <c r="KIB53" s="14"/>
      <c r="KIC53" s="14"/>
      <c r="KID53" s="14"/>
      <c r="KIE53" s="14"/>
      <c r="KIF53" s="14"/>
      <c r="KIG53" s="14"/>
      <c r="KIH53" s="14"/>
      <c r="KII53" s="14"/>
      <c r="KIJ53" s="14"/>
      <c r="KIK53" s="14"/>
      <c r="KIL53" s="14"/>
      <c r="KIM53" s="14"/>
      <c r="KIN53" s="14"/>
      <c r="KIO53" s="14"/>
      <c r="KIP53" s="14"/>
      <c r="KIQ53" s="14"/>
      <c r="KIR53" s="14"/>
      <c r="KIS53" s="14"/>
      <c r="KIT53" s="14"/>
      <c r="KIU53" s="14"/>
      <c r="KIV53" s="14"/>
      <c r="KIW53" s="14"/>
      <c r="KIX53" s="14"/>
      <c r="KIY53" s="14"/>
      <c r="KIZ53" s="14"/>
      <c r="KJA53" s="14"/>
      <c r="KJB53" s="14"/>
      <c r="KJC53" s="14"/>
      <c r="KJD53" s="14"/>
      <c r="KJE53" s="14"/>
      <c r="KJF53" s="14"/>
      <c r="KJG53" s="14"/>
      <c r="KJH53" s="14"/>
      <c r="KJI53" s="14"/>
      <c r="KJJ53" s="14"/>
      <c r="KJK53" s="14"/>
      <c r="KJL53" s="14"/>
      <c r="KJM53" s="14"/>
      <c r="KJN53" s="14"/>
      <c r="KJO53" s="14"/>
      <c r="KJP53" s="14"/>
      <c r="KJQ53" s="14"/>
      <c r="KJR53" s="14"/>
      <c r="KJS53" s="14"/>
      <c r="KJT53" s="14"/>
      <c r="KJU53" s="14"/>
      <c r="KJV53" s="14"/>
      <c r="KJW53" s="14"/>
      <c r="KJX53" s="14"/>
      <c r="KJY53" s="14"/>
      <c r="KJZ53" s="14"/>
      <c r="KKA53" s="14"/>
      <c r="KKB53" s="14"/>
      <c r="KKC53" s="14"/>
      <c r="KKD53" s="14"/>
      <c r="KKE53" s="14"/>
      <c r="KKF53" s="14"/>
      <c r="KKG53" s="14"/>
      <c r="KKH53" s="14"/>
      <c r="KKI53" s="14"/>
      <c r="KKJ53" s="14"/>
      <c r="KKK53" s="14"/>
      <c r="KKL53" s="14"/>
      <c r="KKM53" s="14"/>
      <c r="KKN53" s="14"/>
      <c r="KKO53" s="14"/>
      <c r="KKP53" s="14"/>
      <c r="KKQ53" s="14"/>
      <c r="KKR53" s="14"/>
      <c r="KKS53" s="14"/>
      <c r="KKT53" s="14"/>
      <c r="KKU53" s="14"/>
      <c r="KKV53" s="14"/>
      <c r="KKW53" s="14"/>
      <c r="KKX53" s="14"/>
      <c r="KKY53" s="14"/>
      <c r="KKZ53" s="14"/>
      <c r="KLA53" s="14"/>
      <c r="KLB53" s="14"/>
      <c r="KLC53" s="14"/>
      <c r="KLD53" s="14"/>
      <c r="KLE53" s="14"/>
      <c r="KLF53" s="14"/>
      <c r="KLG53" s="14"/>
      <c r="KLH53" s="14"/>
      <c r="KLI53" s="14"/>
      <c r="KLJ53" s="14"/>
      <c r="KLK53" s="14"/>
      <c r="KLL53" s="14"/>
      <c r="KLM53" s="14"/>
      <c r="KLN53" s="14"/>
      <c r="KLO53" s="14"/>
      <c r="KLP53" s="14"/>
      <c r="KLQ53" s="14"/>
      <c r="KLR53" s="14"/>
      <c r="KLS53" s="14"/>
      <c r="KLT53" s="14"/>
      <c r="KLU53" s="14"/>
      <c r="KLV53" s="14"/>
      <c r="KLW53" s="14"/>
      <c r="KLX53" s="14"/>
      <c r="KLY53" s="14"/>
      <c r="KLZ53" s="14"/>
      <c r="KMA53" s="14"/>
      <c r="KMB53" s="14"/>
      <c r="KMC53" s="14"/>
      <c r="KMD53" s="14"/>
      <c r="KME53" s="14"/>
      <c r="KMF53" s="14"/>
      <c r="KMG53" s="14"/>
      <c r="KMH53" s="14"/>
      <c r="KMI53" s="14"/>
      <c r="KMJ53" s="14"/>
      <c r="KMK53" s="14"/>
      <c r="KML53" s="14"/>
      <c r="KMM53" s="14"/>
      <c r="KMN53" s="14"/>
      <c r="KMO53" s="14"/>
      <c r="KMP53" s="14"/>
      <c r="KMQ53" s="14"/>
      <c r="KMR53" s="14"/>
      <c r="KMS53" s="14"/>
      <c r="KMT53" s="14"/>
      <c r="KMU53" s="14"/>
      <c r="KMV53" s="14"/>
      <c r="KMW53" s="14"/>
      <c r="KMX53" s="14"/>
      <c r="KMY53" s="14"/>
      <c r="KMZ53" s="14"/>
      <c r="KNA53" s="14"/>
      <c r="KNB53" s="14"/>
      <c r="KNC53" s="14"/>
      <c r="KND53" s="14"/>
      <c r="KNE53" s="14"/>
      <c r="KNF53" s="14"/>
      <c r="KNG53" s="14"/>
      <c r="KNH53" s="14"/>
      <c r="KNI53" s="14"/>
      <c r="KNJ53" s="14"/>
      <c r="KNK53" s="14"/>
      <c r="KNL53" s="14"/>
      <c r="KNM53" s="14"/>
      <c r="KNN53" s="14"/>
      <c r="KNO53" s="14"/>
      <c r="KNP53" s="14"/>
      <c r="KNQ53" s="14"/>
      <c r="KNR53" s="14"/>
      <c r="KNS53" s="14"/>
      <c r="KNT53" s="14"/>
      <c r="KNU53" s="14"/>
      <c r="KNV53" s="14"/>
      <c r="KNW53" s="14"/>
      <c r="KNX53" s="14"/>
      <c r="KNY53" s="14"/>
      <c r="KNZ53" s="14"/>
      <c r="KOA53" s="14"/>
      <c r="KOB53" s="14"/>
      <c r="KOC53" s="14"/>
      <c r="KOD53" s="14"/>
      <c r="KOE53" s="14"/>
      <c r="KOF53" s="14"/>
      <c r="KOG53" s="14"/>
      <c r="KOH53" s="14"/>
      <c r="KOI53" s="14"/>
      <c r="KOJ53" s="14"/>
      <c r="KOK53" s="14"/>
      <c r="KOL53" s="14"/>
      <c r="KOM53" s="14"/>
      <c r="KON53" s="14"/>
      <c r="KOO53" s="14"/>
      <c r="KOP53" s="14"/>
      <c r="KOQ53" s="14"/>
      <c r="KOR53" s="14"/>
      <c r="KOS53" s="14"/>
      <c r="KOT53" s="14"/>
      <c r="KOU53" s="14"/>
      <c r="KOV53" s="14"/>
      <c r="KOW53" s="14"/>
      <c r="KOX53" s="14"/>
      <c r="KOY53" s="14"/>
      <c r="KOZ53" s="14"/>
      <c r="KPA53" s="14"/>
      <c r="KPB53" s="14"/>
      <c r="KPC53" s="14"/>
      <c r="KPD53" s="14"/>
      <c r="KPE53" s="14"/>
      <c r="KPF53" s="14"/>
      <c r="KPG53" s="14"/>
      <c r="KPH53" s="14"/>
      <c r="KPI53" s="14"/>
      <c r="KPJ53" s="14"/>
      <c r="KPK53" s="14"/>
      <c r="KPL53" s="14"/>
      <c r="KPM53" s="14"/>
      <c r="KPN53" s="14"/>
      <c r="KPO53" s="14"/>
      <c r="KPP53" s="14"/>
      <c r="KPQ53" s="14"/>
      <c r="KPR53" s="14"/>
      <c r="KPS53" s="14"/>
      <c r="KPT53" s="14"/>
      <c r="KPU53" s="14"/>
      <c r="KPV53" s="14"/>
      <c r="KPW53" s="14"/>
      <c r="KPX53" s="14"/>
      <c r="KPY53" s="14"/>
      <c r="KPZ53" s="14"/>
      <c r="KQA53" s="14"/>
      <c r="KQB53" s="14"/>
      <c r="KQC53" s="14"/>
      <c r="KQD53" s="14"/>
      <c r="KQE53" s="14"/>
      <c r="KQF53" s="14"/>
      <c r="KQG53" s="14"/>
      <c r="KQH53" s="14"/>
      <c r="KQI53" s="14"/>
      <c r="KQJ53" s="14"/>
      <c r="KQK53" s="14"/>
      <c r="KQL53" s="14"/>
      <c r="KQM53" s="14"/>
      <c r="KQN53" s="14"/>
      <c r="KQO53" s="14"/>
      <c r="KQP53" s="14"/>
      <c r="KQQ53" s="14"/>
      <c r="KQR53" s="14"/>
      <c r="KQS53" s="14"/>
      <c r="KQT53" s="14"/>
      <c r="KQU53" s="14"/>
      <c r="KQV53" s="14"/>
      <c r="KQW53" s="14"/>
      <c r="KQX53" s="14"/>
      <c r="KQY53" s="14"/>
      <c r="KQZ53" s="14"/>
      <c r="KRA53" s="14"/>
      <c r="KRB53" s="14"/>
      <c r="KRC53" s="14"/>
      <c r="KRD53" s="14"/>
      <c r="KRE53" s="14"/>
      <c r="KRF53" s="14"/>
      <c r="KRG53" s="14"/>
      <c r="KRH53" s="14"/>
      <c r="KRI53" s="14"/>
      <c r="KRJ53" s="14"/>
      <c r="KRK53" s="14"/>
      <c r="KRL53" s="14"/>
      <c r="KRM53" s="14"/>
      <c r="KRN53" s="14"/>
      <c r="KRO53" s="14"/>
      <c r="KRP53" s="14"/>
      <c r="KRQ53" s="14"/>
      <c r="KRR53" s="14"/>
      <c r="KRS53" s="14"/>
      <c r="KRT53" s="14"/>
      <c r="KRU53" s="14"/>
      <c r="KRV53" s="14"/>
      <c r="KRW53" s="14"/>
      <c r="KRX53" s="14"/>
      <c r="KRY53" s="14"/>
      <c r="KRZ53" s="14"/>
      <c r="KSA53" s="14"/>
      <c r="KSB53" s="14"/>
      <c r="KSC53" s="14"/>
      <c r="KSD53" s="14"/>
      <c r="KSE53" s="14"/>
      <c r="KSF53" s="14"/>
      <c r="KSG53" s="14"/>
      <c r="KSH53" s="14"/>
      <c r="KSI53" s="14"/>
      <c r="KSJ53" s="14"/>
      <c r="KSK53" s="14"/>
      <c r="KSL53" s="14"/>
      <c r="KSM53" s="14"/>
      <c r="KSN53" s="14"/>
      <c r="KSO53" s="14"/>
      <c r="KSP53" s="14"/>
      <c r="KSQ53" s="14"/>
      <c r="KSR53" s="14"/>
      <c r="KSS53" s="14"/>
      <c r="KST53" s="14"/>
      <c r="KSU53" s="14"/>
      <c r="KSV53" s="14"/>
      <c r="KSW53" s="14"/>
      <c r="KSX53" s="14"/>
      <c r="KSY53" s="14"/>
      <c r="KSZ53" s="14"/>
      <c r="KTA53" s="14"/>
      <c r="KTB53" s="14"/>
      <c r="KTC53" s="14"/>
      <c r="KTD53" s="14"/>
      <c r="KTE53" s="14"/>
      <c r="KTF53" s="14"/>
      <c r="KTG53" s="14"/>
      <c r="KTH53" s="14"/>
      <c r="KTI53" s="14"/>
      <c r="KTJ53" s="14"/>
      <c r="KTK53" s="14"/>
      <c r="KTL53" s="14"/>
      <c r="KTM53" s="14"/>
      <c r="KTN53" s="14"/>
      <c r="KTO53" s="14"/>
      <c r="KTP53" s="14"/>
      <c r="KTQ53" s="14"/>
      <c r="KTR53" s="14"/>
      <c r="KTS53" s="14"/>
      <c r="KTT53" s="14"/>
      <c r="KTU53" s="14"/>
      <c r="KTV53" s="14"/>
      <c r="KTW53" s="14"/>
      <c r="KTX53" s="14"/>
      <c r="KTY53" s="14"/>
      <c r="KTZ53" s="14"/>
      <c r="KUA53" s="14"/>
      <c r="KUB53" s="14"/>
      <c r="KUC53" s="14"/>
      <c r="KUD53" s="14"/>
      <c r="KUE53" s="14"/>
      <c r="KUF53" s="14"/>
      <c r="KUG53" s="14"/>
      <c r="KUH53" s="14"/>
      <c r="KUI53" s="14"/>
      <c r="KUJ53" s="14"/>
      <c r="KUK53" s="14"/>
      <c r="KUL53" s="14"/>
      <c r="KUM53" s="14"/>
      <c r="KUN53" s="14"/>
      <c r="KUO53" s="14"/>
      <c r="KUP53" s="14"/>
      <c r="KUQ53" s="14"/>
      <c r="KUR53" s="14"/>
      <c r="KUS53" s="14"/>
      <c r="KUT53" s="14"/>
      <c r="KUU53" s="14"/>
      <c r="KUV53" s="14"/>
      <c r="KUW53" s="14"/>
      <c r="KUX53" s="14"/>
      <c r="KUY53" s="14"/>
      <c r="KUZ53" s="14"/>
      <c r="KVA53" s="14"/>
      <c r="KVB53" s="14"/>
      <c r="KVC53" s="14"/>
      <c r="KVD53" s="14"/>
      <c r="KVE53" s="14"/>
      <c r="KVF53" s="14"/>
      <c r="KVG53" s="14"/>
      <c r="KVH53" s="14"/>
      <c r="KVI53" s="14"/>
      <c r="KVJ53" s="14"/>
      <c r="KVK53" s="14"/>
      <c r="KVL53" s="14"/>
      <c r="KVM53" s="14"/>
      <c r="KVN53" s="14"/>
      <c r="KVO53" s="14"/>
      <c r="KVP53" s="14"/>
      <c r="KVQ53" s="14"/>
      <c r="KVR53" s="14"/>
      <c r="KVS53" s="14"/>
      <c r="KVT53" s="14"/>
      <c r="KVU53" s="14"/>
      <c r="KVV53" s="14"/>
      <c r="KVW53" s="14"/>
      <c r="KVX53" s="14"/>
      <c r="KVY53" s="14"/>
      <c r="KVZ53" s="14"/>
      <c r="KWA53" s="14"/>
      <c r="KWB53" s="14"/>
      <c r="KWC53" s="14"/>
      <c r="KWD53" s="14"/>
      <c r="KWE53" s="14"/>
      <c r="KWF53" s="14"/>
      <c r="KWG53" s="14"/>
      <c r="KWH53" s="14"/>
      <c r="KWI53" s="14"/>
      <c r="KWJ53" s="14"/>
      <c r="KWK53" s="14"/>
      <c r="KWL53" s="14"/>
      <c r="KWM53" s="14"/>
      <c r="KWN53" s="14"/>
      <c r="KWO53" s="14"/>
      <c r="KWP53" s="14"/>
      <c r="KWQ53" s="14"/>
      <c r="KWR53" s="14"/>
      <c r="KWS53" s="14"/>
      <c r="KWT53" s="14"/>
      <c r="KWU53" s="14"/>
      <c r="KWV53" s="14"/>
      <c r="KWW53" s="14"/>
      <c r="KWX53" s="14"/>
      <c r="KWY53" s="14"/>
      <c r="KWZ53" s="14"/>
      <c r="KXA53" s="14"/>
      <c r="KXB53" s="14"/>
      <c r="KXC53" s="14"/>
      <c r="KXD53" s="14"/>
      <c r="KXE53" s="14"/>
      <c r="KXF53" s="14"/>
      <c r="KXG53" s="14"/>
      <c r="KXH53" s="14"/>
      <c r="KXI53" s="14"/>
      <c r="KXJ53" s="14"/>
      <c r="KXK53" s="14"/>
      <c r="KXL53" s="14"/>
      <c r="KXM53" s="14"/>
      <c r="KXN53" s="14"/>
      <c r="KXO53" s="14"/>
      <c r="KXP53" s="14"/>
      <c r="KXQ53" s="14"/>
      <c r="KXR53" s="14"/>
      <c r="KXS53" s="14"/>
      <c r="KXT53" s="14"/>
      <c r="KXU53" s="14"/>
      <c r="KXV53" s="14"/>
      <c r="KXW53" s="14"/>
      <c r="KXX53" s="14"/>
      <c r="KXY53" s="14"/>
      <c r="KXZ53" s="14"/>
      <c r="KYA53" s="14"/>
      <c r="KYB53" s="14"/>
      <c r="KYC53" s="14"/>
      <c r="KYD53" s="14"/>
      <c r="KYE53" s="14"/>
      <c r="KYF53" s="14"/>
      <c r="KYG53" s="14"/>
      <c r="KYH53" s="14"/>
      <c r="KYI53" s="14"/>
      <c r="KYJ53" s="14"/>
      <c r="KYK53" s="14"/>
      <c r="KYL53" s="14"/>
      <c r="KYM53" s="14"/>
      <c r="KYN53" s="14"/>
      <c r="KYO53" s="14"/>
      <c r="KYP53" s="14"/>
      <c r="KYQ53" s="14"/>
      <c r="KYR53" s="14"/>
      <c r="KYS53" s="14"/>
      <c r="KYT53" s="14"/>
      <c r="KYU53" s="14"/>
      <c r="KYV53" s="14"/>
      <c r="KYW53" s="14"/>
      <c r="KYX53" s="14"/>
      <c r="KYY53" s="14"/>
      <c r="KYZ53" s="14"/>
      <c r="KZA53" s="14"/>
      <c r="KZB53" s="14"/>
      <c r="KZC53" s="14"/>
      <c r="KZD53" s="14"/>
      <c r="KZE53" s="14"/>
      <c r="KZF53" s="14"/>
      <c r="KZG53" s="14"/>
      <c r="KZH53" s="14"/>
      <c r="KZI53" s="14"/>
      <c r="KZJ53" s="14"/>
      <c r="KZK53" s="14"/>
      <c r="KZL53" s="14"/>
      <c r="KZM53" s="14"/>
      <c r="KZN53" s="14"/>
      <c r="KZO53" s="14"/>
      <c r="KZP53" s="14"/>
      <c r="KZQ53" s="14"/>
      <c r="KZR53" s="14"/>
      <c r="KZS53" s="14"/>
      <c r="KZT53" s="14"/>
      <c r="KZU53" s="14"/>
      <c r="KZV53" s="14"/>
      <c r="KZW53" s="14"/>
      <c r="KZX53" s="14"/>
      <c r="KZY53" s="14"/>
      <c r="KZZ53" s="14"/>
      <c r="LAA53" s="14"/>
      <c r="LAB53" s="14"/>
      <c r="LAC53" s="14"/>
      <c r="LAD53" s="14"/>
      <c r="LAE53" s="14"/>
      <c r="LAF53" s="14"/>
      <c r="LAG53" s="14"/>
      <c r="LAH53" s="14"/>
      <c r="LAI53" s="14"/>
      <c r="LAJ53" s="14"/>
      <c r="LAK53" s="14"/>
      <c r="LAL53" s="14"/>
      <c r="LAM53" s="14"/>
      <c r="LAN53" s="14"/>
      <c r="LAO53" s="14"/>
      <c r="LAP53" s="14"/>
      <c r="LAQ53" s="14"/>
      <c r="LAR53" s="14"/>
      <c r="LAS53" s="14"/>
      <c r="LAT53" s="14"/>
      <c r="LAU53" s="14"/>
      <c r="LAV53" s="14"/>
      <c r="LAW53" s="14"/>
      <c r="LAX53" s="14"/>
      <c r="LAY53" s="14"/>
      <c r="LAZ53" s="14"/>
      <c r="LBA53" s="14"/>
      <c r="LBB53" s="14"/>
      <c r="LBC53" s="14"/>
      <c r="LBD53" s="14"/>
      <c r="LBE53" s="14"/>
      <c r="LBF53" s="14"/>
      <c r="LBG53" s="14"/>
      <c r="LBH53" s="14"/>
      <c r="LBI53" s="14"/>
      <c r="LBJ53" s="14"/>
      <c r="LBK53" s="14"/>
      <c r="LBL53" s="14"/>
      <c r="LBM53" s="14"/>
      <c r="LBN53" s="14"/>
      <c r="LBO53" s="14"/>
      <c r="LBP53" s="14"/>
      <c r="LBQ53" s="14"/>
      <c r="LBR53" s="14"/>
      <c r="LBS53" s="14"/>
      <c r="LBT53" s="14"/>
      <c r="LBU53" s="14"/>
      <c r="LBV53" s="14"/>
      <c r="LBW53" s="14"/>
      <c r="LBX53" s="14"/>
      <c r="LBY53" s="14"/>
      <c r="LBZ53" s="14"/>
      <c r="LCA53" s="14"/>
      <c r="LCB53" s="14"/>
      <c r="LCC53" s="14"/>
      <c r="LCD53" s="14"/>
      <c r="LCE53" s="14"/>
      <c r="LCF53" s="14"/>
      <c r="LCG53" s="14"/>
      <c r="LCH53" s="14"/>
      <c r="LCI53" s="14"/>
      <c r="LCJ53" s="14"/>
      <c r="LCK53" s="14"/>
      <c r="LCL53" s="14"/>
      <c r="LCM53" s="14"/>
      <c r="LCN53" s="14"/>
      <c r="LCO53" s="14"/>
      <c r="LCP53" s="14"/>
      <c r="LCQ53" s="14"/>
      <c r="LCR53" s="14"/>
      <c r="LCS53" s="14"/>
      <c r="LCT53" s="14"/>
      <c r="LCU53" s="14"/>
      <c r="LCV53" s="14"/>
      <c r="LCW53" s="14"/>
      <c r="LCX53" s="14"/>
      <c r="LCY53" s="14"/>
      <c r="LCZ53" s="14"/>
      <c r="LDA53" s="14"/>
      <c r="LDB53" s="14"/>
      <c r="LDC53" s="14"/>
      <c r="LDD53" s="14"/>
      <c r="LDE53" s="14"/>
      <c r="LDF53" s="14"/>
      <c r="LDG53" s="14"/>
      <c r="LDH53" s="14"/>
      <c r="LDI53" s="14"/>
      <c r="LDJ53" s="14"/>
      <c r="LDK53" s="14"/>
      <c r="LDL53" s="14"/>
      <c r="LDM53" s="14"/>
      <c r="LDN53" s="14"/>
      <c r="LDO53" s="14"/>
      <c r="LDP53" s="14"/>
      <c r="LDQ53" s="14"/>
      <c r="LDR53" s="14"/>
      <c r="LDS53" s="14"/>
      <c r="LDT53" s="14"/>
      <c r="LDU53" s="14"/>
      <c r="LDV53" s="14"/>
      <c r="LDW53" s="14"/>
      <c r="LDX53" s="14"/>
      <c r="LDY53" s="14"/>
      <c r="LDZ53" s="14"/>
      <c r="LEA53" s="14"/>
      <c r="LEB53" s="14"/>
      <c r="LEC53" s="14"/>
      <c r="LED53" s="14"/>
      <c r="LEE53" s="14"/>
      <c r="LEF53" s="14"/>
      <c r="LEG53" s="14"/>
      <c r="LEH53" s="14"/>
      <c r="LEI53" s="14"/>
      <c r="LEJ53" s="14"/>
      <c r="LEK53" s="14"/>
      <c r="LEL53" s="14"/>
      <c r="LEM53" s="14"/>
      <c r="LEN53" s="14"/>
      <c r="LEO53" s="14"/>
      <c r="LEP53" s="14"/>
      <c r="LEQ53" s="14"/>
      <c r="LER53" s="14"/>
      <c r="LES53" s="14"/>
      <c r="LET53" s="14"/>
      <c r="LEU53" s="14"/>
      <c r="LEV53" s="14"/>
      <c r="LEW53" s="14"/>
      <c r="LEX53" s="14"/>
      <c r="LEY53" s="14"/>
      <c r="LEZ53" s="14"/>
      <c r="LFA53" s="14"/>
      <c r="LFB53" s="14"/>
      <c r="LFC53" s="14"/>
      <c r="LFD53" s="14"/>
      <c r="LFE53" s="14"/>
      <c r="LFF53" s="14"/>
      <c r="LFG53" s="14"/>
      <c r="LFH53" s="14"/>
      <c r="LFI53" s="14"/>
      <c r="LFJ53" s="14"/>
      <c r="LFK53" s="14"/>
      <c r="LFL53" s="14"/>
      <c r="LFM53" s="14"/>
      <c r="LFN53" s="14"/>
      <c r="LFO53" s="14"/>
      <c r="LFP53" s="14"/>
      <c r="LFQ53" s="14"/>
      <c r="LFR53" s="14"/>
      <c r="LFS53" s="14"/>
      <c r="LFT53" s="14"/>
      <c r="LFU53" s="14"/>
      <c r="LFV53" s="14"/>
      <c r="LFW53" s="14"/>
      <c r="LFX53" s="14"/>
      <c r="LFY53" s="14"/>
      <c r="LFZ53" s="14"/>
      <c r="LGA53" s="14"/>
      <c r="LGB53" s="14"/>
      <c r="LGC53" s="14"/>
      <c r="LGD53" s="14"/>
      <c r="LGE53" s="14"/>
      <c r="LGF53" s="14"/>
      <c r="LGG53" s="14"/>
      <c r="LGH53" s="14"/>
      <c r="LGI53" s="14"/>
      <c r="LGJ53" s="14"/>
      <c r="LGK53" s="14"/>
      <c r="LGL53" s="14"/>
      <c r="LGM53" s="14"/>
      <c r="LGN53" s="14"/>
      <c r="LGO53" s="14"/>
      <c r="LGP53" s="14"/>
      <c r="LGQ53" s="14"/>
      <c r="LGR53" s="14"/>
      <c r="LGS53" s="14"/>
      <c r="LGT53" s="14"/>
      <c r="LGU53" s="14"/>
      <c r="LGV53" s="14"/>
      <c r="LGW53" s="14"/>
      <c r="LGX53" s="14"/>
      <c r="LGY53" s="14"/>
      <c r="LGZ53" s="14"/>
      <c r="LHA53" s="14"/>
      <c r="LHB53" s="14"/>
      <c r="LHC53" s="14"/>
      <c r="LHD53" s="14"/>
      <c r="LHE53" s="14"/>
      <c r="LHF53" s="14"/>
      <c r="LHG53" s="14"/>
      <c r="LHH53" s="14"/>
      <c r="LHI53" s="14"/>
      <c r="LHJ53" s="14"/>
      <c r="LHK53" s="14"/>
      <c r="LHL53" s="14"/>
      <c r="LHM53" s="14"/>
      <c r="LHN53" s="14"/>
      <c r="LHO53" s="14"/>
      <c r="LHP53" s="14"/>
      <c r="LHQ53" s="14"/>
      <c r="LHR53" s="14"/>
      <c r="LHS53" s="14"/>
      <c r="LHT53" s="14"/>
      <c r="LHU53" s="14"/>
      <c r="LHV53" s="14"/>
      <c r="LHW53" s="14"/>
      <c r="LHX53" s="14"/>
      <c r="LHY53" s="14"/>
      <c r="LHZ53" s="14"/>
      <c r="LIA53" s="14"/>
      <c r="LIB53" s="14"/>
      <c r="LIC53" s="14"/>
      <c r="LID53" s="14"/>
      <c r="LIE53" s="14"/>
      <c r="LIF53" s="14"/>
      <c r="LIG53" s="14"/>
      <c r="LIH53" s="14"/>
      <c r="LII53" s="14"/>
      <c r="LIJ53" s="14"/>
      <c r="LIK53" s="14"/>
      <c r="LIL53" s="14"/>
      <c r="LIM53" s="14"/>
      <c r="LIN53" s="14"/>
      <c r="LIO53" s="14"/>
      <c r="LIP53" s="14"/>
      <c r="LIQ53" s="14"/>
      <c r="LIR53" s="14"/>
      <c r="LIS53" s="14"/>
      <c r="LIT53" s="14"/>
      <c r="LIU53" s="14"/>
      <c r="LIV53" s="14"/>
      <c r="LIW53" s="14"/>
      <c r="LIX53" s="14"/>
      <c r="LIY53" s="14"/>
      <c r="LIZ53" s="14"/>
      <c r="LJA53" s="14"/>
      <c r="LJB53" s="14"/>
      <c r="LJC53" s="14"/>
      <c r="LJD53" s="14"/>
      <c r="LJE53" s="14"/>
      <c r="LJF53" s="14"/>
      <c r="LJG53" s="14"/>
      <c r="LJH53" s="14"/>
      <c r="LJI53" s="14"/>
      <c r="LJJ53" s="14"/>
      <c r="LJK53" s="14"/>
      <c r="LJL53" s="14"/>
      <c r="LJM53" s="14"/>
      <c r="LJN53" s="14"/>
      <c r="LJO53" s="14"/>
      <c r="LJP53" s="14"/>
      <c r="LJQ53" s="14"/>
      <c r="LJR53" s="14"/>
      <c r="LJS53" s="14"/>
      <c r="LJT53" s="14"/>
      <c r="LJU53" s="14"/>
      <c r="LJV53" s="14"/>
      <c r="LJW53" s="14"/>
      <c r="LJX53" s="14"/>
      <c r="LJY53" s="14"/>
      <c r="LJZ53" s="14"/>
      <c r="LKA53" s="14"/>
      <c r="LKB53" s="14"/>
      <c r="LKC53" s="14"/>
      <c r="LKD53" s="14"/>
      <c r="LKE53" s="14"/>
      <c r="LKF53" s="14"/>
      <c r="LKG53" s="14"/>
      <c r="LKH53" s="14"/>
      <c r="LKI53" s="14"/>
      <c r="LKJ53" s="14"/>
      <c r="LKK53" s="14"/>
      <c r="LKL53" s="14"/>
      <c r="LKM53" s="14"/>
      <c r="LKN53" s="14"/>
      <c r="LKO53" s="14"/>
      <c r="LKP53" s="14"/>
      <c r="LKQ53" s="14"/>
      <c r="LKR53" s="14"/>
      <c r="LKS53" s="14"/>
      <c r="LKT53" s="14"/>
      <c r="LKU53" s="14"/>
      <c r="LKV53" s="14"/>
      <c r="LKW53" s="14"/>
      <c r="LKX53" s="14"/>
      <c r="LKY53" s="14"/>
      <c r="LKZ53" s="14"/>
      <c r="LLA53" s="14"/>
      <c r="LLB53" s="14"/>
      <c r="LLC53" s="14"/>
      <c r="LLD53" s="14"/>
      <c r="LLE53" s="14"/>
      <c r="LLF53" s="14"/>
      <c r="LLG53" s="14"/>
      <c r="LLH53" s="14"/>
      <c r="LLI53" s="14"/>
      <c r="LLJ53" s="14"/>
      <c r="LLK53" s="14"/>
      <c r="LLL53" s="14"/>
      <c r="LLM53" s="14"/>
      <c r="LLN53" s="14"/>
      <c r="LLO53" s="14"/>
      <c r="LLP53" s="14"/>
      <c r="LLQ53" s="14"/>
      <c r="LLR53" s="14"/>
      <c r="LLS53" s="14"/>
      <c r="LLT53" s="14"/>
      <c r="LLU53" s="14"/>
      <c r="LLV53" s="14"/>
      <c r="LLW53" s="14"/>
      <c r="LLX53" s="14"/>
      <c r="LLY53" s="14"/>
      <c r="LLZ53" s="14"/>
      <c r="LMA53" s="14"/>
      <c r="LMB53" s="14"/>
      <c r="LMC53" s="14"/>
      <c r="LMD53" s="14"/>
      <c r="LME53" s="14"/>
      <c r="LMF53" s="14"/>
      <c r="LMG53" s="14"/>
      <c r="LMH53" s="14"/>
      <c r="LMI53" s="14"/>
      <c r="LMJ53" s="14"/>
      <c r="LMK53" s="14"/>
      <c r="LML53" s="14"/>
      <c r="LMM53" s="14"/>
      <c r="LMN53" s="14"/>
      <c r="LMO53" s="14"/>
      <c r="LMP53" s="14"/>
      <c r="LMQ53" s="14"/>
      <c r="LMR53" s="14"/>
      <c r="LMS53" s="14"/>
      <c r="LMT53" s="14"/>
      <c r="LMU53" s="14"/>
      <c r="LMV53" s="14"/>
      <c r="LMW53" s="14"/>
      <c r="LMX53" s="14"/>
      <c r="LMY53" s="14"/>
      <c r="LMZ53" s="14"/>
      <c r="LNA53" s="14"/>
      <c r="LNB53" s="14"/>
      <c r="LNC53" s="14"/>
      <c r="LND53" s="14"/>
      <c r="LNE53" s="14"/>
      <c r="LNF53" s="14"/>
      <c r="LNG53" s="14"/>
      <c r="LNH53" s="14"/>
      <c r="LNI53" s="14"/>
      <c r="LNJ53" s="14"/>
      <c r="LNK53" s="14"/>
      <c r="LNL53" s="14"/>
      <c r="LNM53" s="14"/>
      <c r="LNN53" s="14"/>
      <c r="LNO53" s="14"/>
      <c r="LNP53" s="14"/>
      <c r="LNQ53" s="14"/>
      <c r="LNR53" s="14"/>
      <c r="LNS53" s="14"/>
      <c r="LNT53" s="14"/>
      <c r="LNU53" s="14"/>
      <c r="LNV53" s="14"/>
      <c r="LNW53" s="14"/>
      <c r="LNX53" s="14"/>
      <c r="LNY53" s="14"/>
      <c r="LNZ53" s="14"/>
      <c r="LOA53" s="14"/>
      <c r="LOB53" s="14"/>
      <c r="LOC53" s="14"/>
      <c r="LOD53" s="14"/>
      <c r="LOE53" s="14"/>
      <c r="LOF53" s="14"/>
      <c r="LOG53" s="14"/>
      <c r="LOH53" s="14"/>
      <c r="LOI53" s="14"/>
      <c r="LOJ53" s="14"/>
      <c r="LOK53" s="14"/>
      <c r="LOL53" s="14"/>
      <c r="LOM53" s="14"/>
      <c r="LON53" s="14"/>
      <c r="LOO53" s="14"/>
      <c r="LOP53" s="14"/>
      <c r="LOQ53" s="14"/>
      <c r="LOR53" s="14"/>
      <c r="LOS53" s="14"/>
      <c r="LOT53" s="14"/>
      <c r="LOU53" s="14"/>
      <c r="LOV53" s="14"/>
      <c r="LOW53" s="14"/>
      <c r="LOX53" s="14"/>
      <c r="LOY53" s="14"/>
      <c r="LOZ53" s="14"/>
      <c r="LPA53" s="14"/>
      <c r="LPB53" s="14"/>
      <c r="LPC53" s="14"/>
      <c r="LPD53" s="14"/>
      <c r="LPE53" s="14"/>
      <c r="LPF53" s="14"/>
      <c r="LPG53" s="14"/>
      <c r="LPH53" s="14"/>
      <c r="LPI53" s="14"/>
      <c r="LPJ53" s="14"/>
      <c r="LPK53" s="14"/>
      <c r="LPL53" s="14"/>
      <c r="LPM53" s="14"/>
      <c r="LPN53" s="14"/>
      <c r="LPO53" s="14"/>
      <c r="LPP53" s="14"/>
      <c r="LPQ53" s="14"/>
      <c r="LPR53" s="14"/>
      <c r="LPS53" s="14"/>
      <c r="LPT53" s="14"/>
      <c r="LPU53" s="14"/>
      <c r="LPV53" s="14"/>
      <c r="LPW53" s="14"/>
      <c r="LPX53" s="14"/>
      <c r="LPY53" s="14"/>
      <c r="LPZ53" s="14"/>
      <c r="LQA53" s="14"/>
      <c r="LQB53" s="14"/>
      <c r="LQC53" s="14"/>
      <c r="LQD53" s="14"/>
      <c r="LQE53" s="14"/>
      <c r="LQF53" s="14"/>
      <c r="LQG53" s="14"/>
      <c r="LQH53" s="14"/>
      <c r="LQI53" s="14"/>
      <c r="LQJ53" s="14"/>
      <c r="LQK53" s="14"/>
      <c r="LQL53" s="14"/>
      <c r="LQM53" s="14"/>
      <c r="LQN53" s="14"/>
      <c r="LQO53" s="14"/>
      <c r="LQP53" s="14"/>
      <c r="LQQ53" s="14"/>
      <c r="LQR53" s="14"/>
      <c r="LQS53" s="14"/>
      <c r="LQT53" s="14"/>
      <c r="LQU53" s="14"/>
      <c r="LQV53" s="14"/>
      <c r="LQW53" s="14"/>
      <c r="LQX53" s="14"/>
      <c r="LQY53" s="14"/>
      <c r="LQZ53" s="14"/>
      <c r="LRA53" s="14"/>
      <c r="LRB53" s="14"/>
      <c r="LRC53" s="14"/>
      <c r="LRD53" s="14"/>
      <c r="LRE53" s="14"/>
      <c r="LRF53" s="14"/>
      <c r="LRG53" s="14"/>
      <c r="LRH53" s="14"/>
      <c r="LRI53" s="14"/>
      <c r="LRJ53" s="14"/>
      <c r="LRK53" s="14"/>
      <c r="LRL53" s="14"/>
      <c r="LRM53" s="14"/>
      <c r="LRN53" s="14"/>
      <c r="LRO53" s="14"/>
      <c r="LRP53" s="14"/>
      <c r="LRQ53" s="14"/>
      <c r="LRR53" s="14"/>
      <c r="LRS53" s="14"/>
      <c r="LRT53" s="14"/>
      <c r="LRU53" s="14"/>
      <c r="LRV53" s="14"/>
      <c r="LRW53" s="14"/>
      <c r="LRX53" s="14"/>
      <c r="LRY53" s="14"/>
      <c r="LRZ53" s="14"/>
      <c r="LSA53" s="14"/>
      <c r="LSB53" s="14"/>
      <c r="LSC53" s="14"/>
      <c r="LSD53" s="14"/>
      <c r="LSE53" s="14"/>
      <c r="LSF53" s="14"/>
      <c r="LSG53" s="14"/>
      <c r="LSH53" s="14"/>
      <c r="LSI53" s="14"/>
      <c r="LSJ53" s="14"/>
      <c r="LSK53" s="14"/>
      <c r="LSL53" s="14"/>
      <c r="LSM53" s="14"/>
      <c r="LSN53" s="14"/>
      <c r="LSO53" s="14"/>
      <c r="LSP53" s="14"/>
      <c r="LSQ53" s="14"/>
      <c r="LSR53" s="14"/>
      <c r="LSS53" s="14"/>
      <c r="LST53" s="14"/>
      <c r="LSU53" s="14"/>
      <c r="LSV53" s="14"/>
      <c r="LSW53" s="14"/>
      <c r="LSX53" s="14"/>
      <c r="LSY53" s="14"/>
      <c r="LSZ53" s="14"/>
      <c r="LTA53" s="14"/>
      <c r="LTB53" s="14"/>
      <c r="LTC53" s="14"/>
      <c r="LTD53" s="14"/>
      <c r="LTE53" s="14"/>
      <c r="LTF53" s="14"/>
      <c r="LTG53" s="14"/>
      <c r="LTH53" s="14"/>
      <c r="LTI53" s="14"/>
      <c r="LTJ53" s="14"/>
      <c r="LTK53" s="14"/>
      <c r="LTL53" s="14"/>
      <c r="LTM53" s="14"/>
      <c r="LTN53" s="14"/>
      <c r="LTO53" s="14"/>
      <c r="LTP53" s="14"/>
      <c r="LTQ53" s="14"/>
      <c r="LTR53" s="14"/>
      <c r="LTS53" s="14"/>
      <c r="LTT53" s="14"/>
      <c r="LTU53" s="14"/>
      <c r="LTV53" s="14"/>
      <c r="LTW53" s="14"/>
      <c r="LTX53" s="14"/>
      <c r="LTY53" s="14"/>
      <c r="LTZ53" s="14"/>
      <c r="LUA53" s="14"/>
      <c r="LUB53" s="14"/>
      <c r="LUC53" s="14"/>
      <c r="LUD53" s="14"/>
      <c r="LUE53" s="14"/>
      <c r="LUF53" s="14"/>
      <c r="LUG53" s="14"/>
      <c r="LUH53" s="14"/>
      <c r="LUI53" s="14"/>
      <c r="LUJ53" s="14"/>
      <c r="LUK53" s="14"/>
      <c r="LUL53" s="14"/>
      <c r="LUM53" s="14"/>
      <c r="LUN53" s="14"/>
      <c r="LUO53" s="14"/>
      <c r="LUP53" s="14"/>
      <c r="LUQ53" s="14"/>
      <c r="LUR53" s="14"/>
      <c r="LUS53" s="14"/>
      <c r="LUT53" s="14"/>
      <c r="LUU53" s="14"/>
      <c r="LUV53" s="14"/>
      <c r="LUW53" s="14"/>
      <c r="LUX53" s="14"/>
      <c r="LUY53" s="14"/>
      <c r="LUZ53" s="14"/>
      <c r="LVA53" s="14"/>
      <c r="LVB53" s="14"/>
      <c r="LVC53" s="14"/>
      <c r="LVD53" s="14"/>
      <c r="LVE53" s="14"/>
      <c r="LVF53" s="14"/>
      <c r="LVG53" s="14"/>
      <c r="LVH53" s="14"/>
      <c r="LVI53" s="14"/>
      <c r="LVJ53" s="14"/>
      <c r="LVK53" s="14"/>
      <c r="LVL53" s="14"/>
      <c r="LVM53" s="14"/>
      <c r="LVN53" s="14"/>
      <c r="LVO53" s="14"/>
      <c r="LVP53" s="14"/>
      <c r="LVQ53" s="14"/>
      <c r="LVR53" s="14"/>
      <c r="LVS53" s="14"/>
      <c r="LVT53" s="14"/>
      <c r="LVU53" s="14"/>
      <c r="LVV53" s="14"/>
      <c r="LVW53" s="14"/>
      <c r="LVX53" s="14"/>
      <c r="LVY53" s="14"/>
      <c r="LVZ53" s="14"/>
      <c r="LWA53" s="14"/>
      <c r="LWB53" s="14"/>
      <c r="LWC53" s="14"/>
      <c r="LWD53" s="14"/>
      <c r="LWE53" s="14"/>
      <c r="LWF53" s="14"/>
      <c r="LWG53" s="14"/>
      <c r="LWH53" s="14"/>
      <c r="LWI53" s="14"/>
      <c r="LWJ53" s="14"/>
      <c r="LWK53" s="14"/>
      <c r="LWL53" s="14"/>
      <c r="LWM53" s="14"/>
      <c r="LWN53" s="14"/>
      <c r="LWO53" s="14"/>
      <c r="LWP53" s="14"/>
      <c r="LWQ53" s="14"/>
      <c r="LWR53" s="14"/>
      <c r="LWS53" s="14"/>
      <c r="LWT53" s="14"/>
      <c r="LWU53" s="14"/>
      <c r="LWV53" s="14"/>
      <c r="LWW53" s="14"/>
      <c r="LWX53" s="14"/>
      <c r="LWY53" s="14"/>
      <c r="LWZ53" s="14"/>
      <c r="LXA53" s="14"/>
      <c r="LXB53" s="14"/>
      <c r="LXC53" s="14"/>
      <c r="LXD53" s="14"/>
      <c r="LXE53" s="14"/>
      <c r="LXF53" s="14"/>
      <c r="LXG53" s="14"/>
      <c r="LXH53" s="14"/>
      <c r="LXI53" s="14"/>
      <c r="LXJ53" s="14"/>
      <c r="LXK53" s="14"/>
      <c r="LXL53" s="14"/>
      <c r="LXM53" s="14"/>
      <c r="LXN53" s="14"/>
      <c r="LXO53" s="14"/>
      <c r="LXP53" s="14"/>
      <c r="LXQ53" s="14"/>
      <c r="LXR53" s="14"/>
      <c r="LXS53" s="14"/>
      <c r="LXT53" s="14"/>
      <c r="LXU53" s="14"/>
      <c r="LXV53" s="14"/>
      <c r="LXW53" s="14"/>
      <c r="LXX53" s="14"/>
      <c r="LXY53" s="14"/>
      <c r="LXZ53" s="14"/>
      <c r="LYA53" s="14"/>
      <c r="LYB53" s="14"/>
      <c r="LYC53" s="14"/>
      <c r="LYD53" s="14"/>
      <c r="LYE53" s="14"/>
      <c r="LYF53" s="14"/>
      <c r="LYG53" s="14"/>
      <c r="LYH53" s="14"/>
      <c r="LYI53" s="14"/>
      <c r="LYJ53" s="14"/>
      <c r="LYK53" s="14"/>
      <c r="LYL53" s="14"/>
      <c r="LYM53" s="14"/>
      <c r="LYN53" s="14"/>
      <c r="LYO53" s="14"/>
      <c r="LYP53" s="14"/>
      <c r="LYQ53" s="14"/>
      <c r="LYR53" s="14"/>
      <c r="LYS53" s="14"/>
      <c r="LYT53" s="14"/>
      <c r="LYU53" s="14"/>
      <c r="LYV53" s="14"/>
      <c r="LYW53" s="14"/>
      <c r="LYX53" s="14"/>
      <c r="LYY53" s="14"/>
      <c r="LYZ53" s="14"/>
      <c r="LZA53" s="14"/>
      <c r="LZB53" s="14"/>
      <c r="LZC53" s="14"/>
      <c r="LZD53" s="14"/>
      <c r="LZE53" s="14"/>
      <c r="LZF53" s="14"/>
      <c r="LZG53" s="14"/>
      <c r="LZH53" s="14"/>
      <c r="LZI53" s="14"/>
      <c r="LZJ53" s="14"/>
      <c r="LZK53" s="14"/>
      <c r="LZL53" s="14"/>
      <c r="LZM53" s="14"/>
      <c r="LZN53" s="14"/>
      <c r="LZO53" s="14"/>
      <c r="LZP53" s="14"/>
      <c r="LZQ53" s="14"/>
      <c r="LZR53" s="14"/>
      <c r="LZS53" s="14"/>
      <c r="LZT53" s="14"/>
      <c r="LZU53" s="14"/>
      <c r="LZV53" s="14"/>
      <c r="LZW53" s="14"/>
      <c r="LZX53" s="14"/>
      <c r="LZY53" s="14"/>
      <c r="LZZ53" s="14"/>
      <c r="MAA53" s="14"/>
      <c r="MAB53" s="14"/>
      <c r="MAC53" s="14"/>
      <c r="MAD53" s="14"/>
      <c r="MAE53" s="14"/>
      <c r="MAF53" s="14"/>
      <c r="MAG53" s="14"/>
      <c r="MAH53" s="14"/>
      <c r="MAI53" s="14"/>
      <c r="MAJ53" s="14"/>
      <c r="MAK53" s="14"/>
      <c r="MAL53" s="14"/>
      <c r="MAM53" s="14"/>
      <c r="MAN53" s="14"/>
      <c r="MAO53" s="14"/>
      <c r="MAP53" s="14"/>
      <c r="MAQ53" s="14"/>
      <c r="MAR53" s="14"/>
      <c r="MAS53" s="14"/>
      <c r="MAT53" s="14"/>
      <c r="MAU53" s="14"/>
      <c r="MAV53" s="14"/>
      <c r="MAW53" s="14"/>
      <c r="MAX53" s="14"/>
      <c r="MAY53" s="14"/>
      <c r="MAZ53" s="14"/>
      <c r="MBA53" s="14"/>
      <c r="MBB53" s="14"/>
      <c r="MBC53" s="14"/>
      <c r="MBD53" s="14"/>
      <c r="MBE53" s="14"/>
      <c r="MBF53" s="14"/>
      <c r="MBG53" s="14"/>
      <c r="MBH53" s="14"/>
      <c r="MBI53" s="14"/>
      <c r="MBJ53" s="14"/>
      <c r="MBK53" s="14"/>
      <c r="MBL53" s="14"/>
      <c r="MBM53" s="14"/>
      <c r="MBN53" s="14"/>
      <c r="MBO53" s="14"/>
      <c r="MBP53" s="14"/>
      <c r="MBQ53" s="14"/>
      <c r="MBR53" s="14"/>
      <c r="MBS53" s="14"/>
      <c r="MBT53" s="14"/>
      <c r="MBU53" s="14"/>
      <c r="MBV53" s="14"/>
      <c r="MBW53" s="14"/>
      <c r="MBX53" s="14"/>
      <c r="MBY53" s="14"/>
      <c r="MBZ53" s="14"/>
      <c r="MCA53" s="14"/>
      <c r="MCB53" s="14"/>
      <c r="MCC53" s="14"/>
      <c r="MCD53" s="14"/>
      <c r="MCE53" s="14"/>
      <c r="MCF53" s="14"/>
      <c r="MCG53" s="14"/>
      <c r="MCH53" s="14"/>
      <c r="MCI53" s="14"/>
      <c r="MCJ53" s="14"/>
      <c r="MCK53" s="14"/>
      <c r="MCL53" s="14"/>
      <c r="MCM53" s="14"/>
      <c r="MCN53" s="14"/>
      <c r="MCO53" s="14"/>
      <c r="MCP53" s="14"/>
      <c r="MCQ53" s="14"/>
      <c r="MCR53" s="14"/>
      <c r="MCS53" s="14"/>
      <c r="MCT53" s="14"/>
      <c r="MCU53" s="14"/>
      <c r="MCV53" s="14"/>
      <c r="MCW53" s="14"/>
      <c r="MCX53" s="14"/>
      <c r="MCY53" s="14"/>
      <c r="MCZ53" s="14"/>
      <c r="MDA53" s="14"/>
      <c r="MDB53" s="14"/>
      <c r="MDC53" s="14"/>
      <c r="MDD53" s="14"/>
      <c r="MDE53" s="14"/>
      <c r="MDF53" s="14"/>
      <c r="MDG53" s="14"/>
      <c r="MDH53" s="14"/>
      <c r="MDI53" s="14"/>
      <c r="MDJ53" s="14"/>
      <c r="MDK53" s="14"/>
      <c r="MDL53" s="14"/>
      <c r="MDM53" s="14"/>
      <c r="MDN53" s="14"/>
      <c r="MDO53" s="14"/>
      <c r="MDP53" s="14"/>
      <c r="MDQ53" s="14"/>
      <c r="MDR53" s="14"/>
      <c r="MDS53" s="14"/>
      <c r="MDT53" s="14"/>
      <c r="MDU53" s="14"/>
      <c r="MDV53" s="14"/>
      <c r="MDW53" s="14"/>
      <c r="MDX53" s="14"/>
      <c r="MDY53" s="14"/>
      <c r="MDZ53" s="14"/>
      <c r="MEA53" s="14"/>
      <c r="MEB53" s="14"/>
      <c r="MEC53" s="14"/>
      <c r="MED53" s="14"/>
      <c r="MEE53" s="14"/>
      <c r="MEF53" s="14"/>
      <c r="MEG53" s="14"/>
      <c r="MEH53" s="14"/>
      <c r="MEI53" s="14"/>
      <c r="MEJ53" s="14"/>
      <c r="MEK53" s="14"/>
      <c r="MEL53" s="14"/>
      <c r="MEM53" s="14"/>
      <c r="MEN53" s="14"/>
      <c r="MEO53" s="14"/>
      <c r="MEP53" s="14"/>
      <c r="MEQ53" s="14"/>
      <c r="MER53" s="14"/>
      <c r="MES53" s="14"/>
      <c r="MET53" s="14"/>
      <c r="MEU53" s="14"/>
      <c r="MEV53" s="14"/>
      <c r="MEW53" s="14"/>
      <c r="MEX53" s="14"/>
      <c r="MEY53" s="14"/>
      <c r="MEZ53" s="14"/>
      <c r="MFA53" s="14"/>
      <c r="MFB53" s="14"/>
      <c r="MFC53" s="14"/>
      <c r="MFD53" s="14"/>
      <c r="MFE53" s="14"/>
      <c r="MFF53" s="14"/>
      <c r="MFG53" s="14"/>
      <c r="MFH53" s="14"/>
      <c r="MFI53" s="14"/>
      <c r="MFJ53" s="14"/>
      <c r="MFK53" s="14"/>
      <c r="MFL53" s="14"/>
      <c r="MFM53" s="14"/>
      <c r="MFN53" s="14"/>
      <c r="MFO53" s="14"/>
      <c r="MFP53" s="14"/>
      <c r="MFQ53" s="14"/>
      <c r="MFR53" s="14"/>
      <c r="MFS53" s="14"/>
      <c r="MFT53" s="14"/>
      <c r="MFU53" s="14"/>
      <c r="MFV53" s="14"/>
      <c r="MFW53" s="14"/>
      <c r="MFX53" s="14"/>
      <c r="MFY53" s="14"/>
      <c r="MFZ53" s="14"/>
      <c r="MGA53" s="14"/>
      <c r="MGB53" s="14"/>
      <c r="MGC53" s="14"/>
      <c r="MGD53" s="14"/>
      <c r="MGE53" s="14"/>
      <c r="MGF53" s="14"/>
      <c r="MGG53" s="14"/>
      <c r="MGH53" s="14"/>
      <c r="MGI53" s="14"/>
      <c r="MGJ53" s="14"/>
      <c r="MGK53" s="14"/>
      <c r="MGL53" s="14"/>
      <c r="MGM53" s="14"/>
      <c r="MGN53" s="14"/>
      <c r="MGO53" s="14"/>
      <c r="MGP53" s="14"/>
      <c r="MGQ53" s="14"/>
      <c r="MGR53" s="14"/>
      <c r="MGS53" s="14"/>
      <c r="MGT53" s="14"/>
      <c r="MGU53" s="14"/>
      <c r="MGV53" s="14"/>
      <c r="MGW53" s="14"/>
      <c r="MGX53" s="14"/>
      <c r="MGY53" s="14"/>
      <c r="MGZ53" s="14"/>
      <c r="MHA53" s="14"/>
      <c r="MHB53" s="14"/>
      <c r="MHC53" s="14"/>
      <c r="MHD53" s="14"/>
      <c r="MHE53" s="14"/>
      <c r="MHF53" s="14"/>
      <c r="MHG53" s="14"/>
      <c r="MHH53" s="14"/>
      <c r="MHI53" s="14"/>
      <c r="MHJ53" s="14"/>
      <c r="MHK53" s="14"/>
      <c r="MHL53" s="14"/>
      <c r="MHM53" s="14"/>
      <c r="MHN53" s="14"/>
      <c r="MHO53" s="14"/>
      <c r="MHP53" s="14"/>
      <c r="MHQ53" s="14"/>
      <c r="MHR53" s="14"/>
      <c r="MHS53" s="14"/>
      <c r="MHT53" s="14"/>
      <c r="MHU53" s="14"/>
      <c r="MHV53" s="14"/>
      <c r="MHW53" s="14"/>
      <c r="MHX53" s="14"/>
      <c r="MHY53" s="14"/>
      <c r="MHZ53" s="14"/>
      <c r="MIA53" s="14"/>
      <c r="MIB53" s="14"/>
      <c r="MIC53" s="14"/>
      <c r="MID53" s="14"/>
      <c r="MIE53" s="14"/>
      <c r="MIF53" s="14"/>
      <c r="MIG53" s="14"/>
      <c r="MIH53" s="14"/>
      <c r="MII53" s="14"/>
      <c r="MIJ53" s="14"/>
      <c r="MIK53" s="14"/>
      <c r="MIL53" s="14"/>
      <c r="MIM53" s="14"/>
      <c r="MIN53" s="14"/>
      <c r="MIO53" s="14"/>
      <c r="MIP53" s="14"/>
      <c r="MIQ53" s="14"/>
      <c r="MIR53" s="14"/>
      <c r="MIS53" s="14"/>
      <c r="MIT53" s="14"/>
      <c r="MIU53" s="14"/>
      <c r="MIV53" s="14"/>
      <c r="MIW53" s="14"/>
      <c r="MIX53" s="14"/>
      <c r="MIY53" s="14"/>
      <c r="MIZ53" s="14"/>
      <c r="MJA53" s="14"/>
      <c r="MJB53" s="14"/>
      <c r="MJC53" s="14"/>
      <c r="MJD53" s="14"/>
      <c r="MJE53" s="14"/>
      <c r="MJF53" s="14"/>
      <c r="MJG53" s="14"/>
      <c r="MJH53" s="14"/>
      <c r="MJI53" s="14"/>
      <c r="MJJ53" s="14"/>
      <c r="MJK53" s="14"/>
      <c r="MJL53" s="14"/>
      <c r="MJM53" s="14"/>
      <c r="MJN53" s="14"/>
      <c r="MJO53" s="14"/>
      <c r="MJP53" s="14"/>
      <c r="MJQ53" s="14"/>
      <c r="MJR53" s="14"/>
      <c r="MJS53" s="14"/>
      <c r="MJT53" s="14"/>
      <c r="MJU53" s="14"/>
      <c r="MJV53" s="14"/>
      <c r="MJW53" s="14"/>
      <c r="MJX53" s="14"/>
      <c r="MJY53" s="14"/>
      <c r="MJZ53" s="14"/>
      <c r="MKA53" s="14"/>
      <c r="MKB53" s="14"/>
      <c r="MKC53" s="14"/>
      <c r="MKD53" s="14"/>
      <c r="MKE53" s="14"/>
      <c r="MKF53" s="14"/>
      <c r="MKG53" s="14"/>
      <c r="MKH53" s="14"/>
      <c r="MKI53" s="14"/>
      <c r="MKJ53" s="14"/>
      <c r="MKK53" s="14"/>
      <c r="MKL53" s="14"/>
      <c r="MKM53" s="14"/>
      <c r="MKN53" s="14"/>
      <c r="MKO53" s="14"/>
      <c r="MKP53" s="14"/>
      <c r="MKQ53" s="14"/>
      <c r="MKR53" s="14"/>
      <c r="MKS53" s="14"/>
      <c r="MKT53" s="14"/>
      <c r="MKU53" s="14"/>
      <c r="MKV53" s="14"/>
      <c r="MKW53" s="14"/>
      <c r="MKX53" s="14"/>
      <c r="MKY53" s="14"/>
      <c r="MKZ53" s="14"/>
      <c r="MLA53" s="14"/>
      <c r="MLB53" s="14"/>
      <c r="MLC53" s="14"/>
      <c r="MLD53" s="14"/>
      <c r="MLE53" s="14"/>
      <c r="MLF53" s="14"/>
      <c r="MLG53" s="14"/>
      <c r="MLH53" s="14"/>
      <c r="MLI53" s="14"/>
      <c r="MLJ53" s="14"/>
      <c r="MLK53" s="14"/>
      <c r="MLL53" s="14"/>
      <c r="MLM53" s="14"/>
      <c r="MLN53" s="14"/>
      <c r="MLO53" s="14"/>
      <c r="MLP53" s="14"/>
      <c r="MLQ53" s="14"/>
      <c r="MLR53" s="14"/>
      <c r="MLS53" s="14"/>
      <c r="MLT53" s="14"/>
      <c r="MLU53" s="14"/>
      <c r="MLV53" s="14"/>
      <c r="MLW53" s="14"/>
      <c r="MLX53" s="14"/>
      <c r="MLY53" s="14"/>
      <c r="MLZ53" s="14"/>
      <c r="MMA53" s="14"/>
      <c r="MMB53" s="14"/>
      <c r="MMC53" s="14"/>
      <c r="MMD53" s="14"/>
      <c r="MME53" s="14"/>
      <c r="MMF53" s="14"/>
      <c r="MMG53" s="14"/>
      <c r="MMH53" s="14"/>
      <c r="MMI53" s="14"/>
      <c r="MMJ53" s="14"/>
      <c r="MMK53" s="14"/>
      <c r="MML53" s="14"/>
      <c r="MMM53" s="14"/>
      <c r="MMN53" s="14"/>
      <c r="MMO53" s="14"/>
      <c r="MMP53" s="14"/>
      <c r="MMQ53" s="14"/>
      <c r="MMR53" s="14"/>
      <c r="MMS53" s="14"/>
      <c r="MMT53" s="14"/>
      <c r="MMU53" s="14"/>
      <c r="MMV53" s="14"/>
      <c r="MMW53" s="14"/>
      <c r="MMX53" s="14"/>
      <c r="MMY53" s="14"/>
      <c r="MMZ53" s="14"/>
      <c r="MNA53" s="14"/>
      <c r="MNB53" s="14"/>
      <c r="MNC53" s="14"/>
      <c r="MND53" s="14"/>
      <c r="MNE53" s="14"/>
      <c r="MNF53" s="14"/>
      <c r="MNG53" s="14"/>
      <c r="MNH53" s="14"/>
      <c r="MNI53" s="14"/>
      <c r="MNJ53" s="14"/>
      <c r="MNK53" s="14"/>
      <c r="MNL53" s="14"/>
      <c r="MNM53" s="14"/>
      <c r="MNN53" s="14"/>
      <c r="MNO53" s="14"/>
      <c r="MNP53" s="14"/>
      <c r="MNQ53" s="14"/>
      <c r="MNR53" s="14"/>
      <c r="MNS53" s="14"/>
      <c r="MNT53" s="14"/>
      <c r="MNU53" s="14"/>
      <c r="MNV53" s="14"/>
      <c r="MNW53" s="14"/>
      <c r="MNX53" s="14"/>
      <c r="MNY53" s="14"/>
      <c r="MNZ53" s="14"/>
      <c r="MOA53" s="14"/>
      <c r="MOB53" s="14"/>
      <c r="MOC53" s="14"/>
      <c r="MOD53" s="14"/>
      <c r="MOE53" s="14"/>
      <c r="MOF53" s="14"/>
      <c r="MOG53" s="14"/>
      <c r="MOH53" s="14"/>
      <c r="MOI53" s="14"/>
      <c r="MOJ53" s="14"/>
      <c r="MOK53" s="14"/>
      <c r="MOL53" s="14"/>
      <c r="MOM53" s="14"/>
      <c r="MON53" s="14"/>
      <c r="MOO53" s="14"/>
      <c r="MOP53" s="14"/>
      <c r="MOQ53" s="14"/>
      <c r="MOR53" s="14"/>
      <c r="MOS53" s="14"/>
      <c r="MOT53" s="14"/>
      <c r="MOU53" s="14"/>
      <c r="MOV53" s="14"/>
      <c r="MOW53" s="14"/>
      <c r="MOX53" s="14"/>
      <c r="MOY53" s="14"/>
      <c r="MOZ53" s="14"/>
      <c r="MPA53" s="14"/>
      <c r="MPB53" s="14"/>
      <c r="MPC53" s="14"/>
      <c r="MPD53" s="14"/>
      <c r="MPE53" s="14"/>
      <c r="MPF53" s="14"/>
      <c r="MPG53" s="14"/>
      <c r="MPH53" s="14"/>
      <c r="MPI53" s="14"/>
      <c r="MPJ53" s="14"/>
      <c r="MPK53" s="14"/>
      <c r="MPL53" s="14"/>
      <c r="MPM53" s="14"/>
      <c r="MPN53" s="14"/>
      <c r="MPO53" s="14"/>
      <c r="MPP53" s="14"/>
      <c r="MPQ53" s="14"/>
      <c r="MPR53" s="14"/>
      <c r="MPS53" s="14"/>
      <c r="MPT53" s="14"/>
      <c r="MPU53" s="14"/>
      <c r="MPV53" s="14"/>
      <c r="MPW53" s="14"/>
      <c r="MPX53" s="14"/>
      <c r="MPY53" s="14"/>
      <c r="MPZ53" s="14"/>
      <c r="MQA53" s="14"/>
      <c r="MQB53" s="14"/>
      <c r="MQC53" s="14"/>
      <c r="MQD53" s="14"/>
      <c r="MQE53" s="14"/>
      <c r="MQF53" s="14"/>
      <c r="MQG53" s="14"/>
      <c r="MQH53" s="14"/>
      <c r="MQI53" s="14"/>
      <c r="MQJ53" s="14"/>
      <c r="MQK53" s="14"/>
      <c r="MQL53" s="14"/>
      <c r="MQM53" s="14"/>
      <c r="MQN53" s="14"/>
      <c r="MQO53" s="14"/>
      <c r="MQP53" s="14"/>
      <c r="MQQ53" s="14"/>
      <c r="MQR53" s="14"/>
      <c r="MQS53" s="14"/>
      <c r="MQT53" s="14"/>
      <c r="MQU53" s="14"/>
      <c r="MQV53" s="14"/>
      <c r="MQW53" s="14"/>
      <c r="MQX53" s="14"/>
      <c r="MQY53" s="14"/>
      <c r="MQZ53" s="14"/>
      <c r="MRA53" s="14"/>
      <c r="MRB53" s="14"/>
      <c r="MRC53" s="14"/>
      <c r="MRD53" s="14"/>
      <c r="MRE53" s="14"/>
      <c r="MRF53" s="14"/>
      <c r="MRG53" s="14"/>
      <c r="MRH53" s="14"/>
      <c r="MRI53" s="14"/>
      <c r="MRJ53" s="14"/>
      <c r="MRK53" s="14"/>
      <c r="MRL53" s="14"/>
      <c r="MRM53" s="14"/>
      <c r="MRN53" s="14"/>
      <c r="MRO53" s="14"/>
      <c r="MRP53" s="14"/>
      <c r="MRQ53" s="14"/>
      <c r="MRR53" s="14"/>
      <c r="MRS53" s="14"/>
      <c r="MRT53" s="14"/>
      <c r="MRU53" s="14"/>
      <c r="MRV53" s="14"/>
      <c r="MRW53" s="14"/>
      <c r="MRX53" s="14"/>
      <c r="MRY53" s="14"/>
      <c r="MRZ53" s="14"/>
      <c r="MSA53" s="14"/>
      <c r="MSB53" s="14"/>
      <c r="MSC53" s="14"/>
      <c r="MSD53" s="14"/>
      <c r="MSE53" s="14"/>
      <c r="MSF53" s="14"/>
      <c r="MSG53" s="14"/>
      <c r="MSH53" s="14"/>
      <c r="MSI53" s="14"/>
      <c r="MSJ53" s="14"/>
      <c r="MSK53" s="14"/>
      <c r="MSL53" s="14"/>
      <c r="MSM53" s="14"/>
      <c r="MSN53" s="14"/>
      <c r="MSO53" s="14"/>
      <c r="MSP53" s="14"/>
      <c r="MSQ53" s="14"/>
      <c r="MSR53" s="14"/>
      <c r="MSS53" s="14"/>
      <c r="MST53" s="14"/>
      <c r="MSU53" s="14"/>
      <c r="MSV53" s="14"/>
      <c r="MSW53" s="14"/>
      <c r="MSX53" s="14"/>
      <c r="MSY53" s="14"/>
      <c r="MSZ53" s="14"/>
      <c r="MTA53" s="14"/>
      <c r="MTB53" s="14"/>
      <c r="MTC53" s="14"/>
      <c r="MTD53" s="14"/>
      <c r="MTE53" s="14"/>
      <c r="MTF53" s="14"/>
      <c r="MTG53" s="14"/>
      <c r="MTH53" s="14"/>
      <c r="MTI53" s="14"/>
      <c r="MTJ53" s="14"/>
      <c r="MTK53" s="14"/>
      <c r="MTL53" s="14"/>
      <c r="MTM53" s="14"/>
      <c r="MTN53" s="14"/>
      <c r="MTO53" s="14"/>
      <c r="MTP53" s="14"/>
      <c r="MTQ53" s="14"/>
      <c r="MTR53" s="14"/>
      <c r="MTS53" s="14"/>
      <c r="MTT53" s="14"/>
      <c r="MTU53" s="14"/>
      <c r="MTV53" s="14"/>
      <c r="MTW53" s="14"/>
      <c r="MTX53" s="14"/>
      <c r="MTY53" s="14"/>
      <c r="MTZ53" s="14"/>
      <c r="MUA53" s="14"/>
      <c r="MUB53" s="14"/>
      <c r="MUC53" s="14"/>
      <c r="MUD53" s="14"/>
      <c r="MUE53" s="14"/>
      <c r="MUF53" s="14"/>
      <c r="MUG53" s="14"/>
      <c r="MUH53" s="14"/>
      <c r="MUI53" s="14"/>
      <c r="MUJ53" s="14"/>
      <c r="MUK53" s="14"/>
      <c r="MUL53" s="14"/>
      <c r="MUM53" s="14"/>
      <c r="MUN53" s="14"/>
      <c r="MUO53" s="14"/>
      <c r="MUP53" s="14"/>
      <c r="MUQ53" s="14"/>
      <c r="MUR53" s="14"/>
      <c r="MUS53" s="14"/>
      <c r="MUT53" s="14"/>
      <c r="MUU53" s="14"/>
      <c r="MUV53" s="14"/>
      <c r="MUW53" s="14"/>
      <c r="MUX53" s="14"/>
      <c r="MUY53" s="14"/>
      <c r="MUZ53" s="14"/>
      <c r="MVA53" s="14"/>
      <c r="MVB53" s="14"/>
      <c r="MVC53" s="14"/>
      <c r="MVD53" s="14"/>
      <c r="MVE53" s="14"/>
      <c r="MVF53" s="14"/>
      <c r="MVG53" s="14"/>
      <c r="MVH53" s="14"/>
      <c r="MVI53" s="14"/>
      <c r="MVJ53" s="14"/>
      <c r="MVK53" s="14"/>
      <c r="MVL53" s="14"/>
      <c r="MVM53" s="14"/>
      <c r="MVN53" s="14"/>
      <c r="MVO53" s="14"/>
      <c r="MVP53" s="14"/>
      <c r="MVQ53" s="14"/>
      <c r="MVR53" s="14"/>
      <c r="MVS53" s="14"/>
      <c r="MVT53" s="14"/>
      <c r="MVU53" s="14"/>
      <c r="MVV53" s="14"/>
      <c r="MVW53" s="14"/>
      <c r="MVX53" s="14"/>
      <c r="MVY53" s="14"/>
      <c r="MVZ53" s="14"/>
      <c r="MWA53" s="14"/>
      <c r="MWB53" s="14"/>
      <c r="MWC53" s="14"/>
      <c r="MWD53" s="14"/>
      <c r="MWE53" s="14"/>
      <c r="MWF53" s="14"/>
      <c r="MWG53" s="14"/>
      <c r="MWH53" s="14"/>
      <c r="MWI53" s="14"/>
      <c r="MWJ53" s="14"/>
      <c r="MWK53" s="14"/>
      <c r="MWL53" s="14"/>
      <c r="MWM53" s="14"/>
      <c r="MWN53" s="14"/>
      <c r="MWO53" s="14"/>
      <c r="MWP53" s="14"/>
      <c r="MWQ53" s="14"/>
      <c r="MWR53" s="14"/>
      <c r="MWS53" s="14"/>
      <c r="MWT53" s="14"/>
      <c r="MWU53" s="14"/>
      <c r="MWV53" s="14"/>
      <c r="MWW53" s="14"/>
      <c r="MWX53" s="14"/>
      <c r="MWY53" s="14"/>
      <c r="MWZ53" s="14"/>
      <c r="MXA53" s="14"/>
      <c r="MXB53" s="14"/>
      <c r="MXC53" s="14"/>
      <c r="MXD53" s="14"/>
      <c r="MXE53" s="14"/>
      <c r="MXF53" s="14"/>
      <c r="MXG53" s="14"/>
      <c r="MXH53" s="14"/>
      <c r="MXI53" s="14"/>
      <c r="MXJ53" s="14"/>
      <c r="MXK53" s="14"/>
      <c r="MXL53" s="14"/>
      <c r="MXM53" s="14"/>
      <c r="MXN53" s="14"/>
      <c r="MXO53" s="14"/>
      <c r="MXP53" s="14"/>
      <c r="MXQ53" s="14"/>
      <c r="MXR53" s="14"/>
      <c r="MXS53" s="14"/>
      <c r="MXT53" s="14"/>
      <c r="MXU53" s="14"/>
      <c r="MXV53" s="14"/>
      <c r="MXW53" s="14"/>
      <c r="MXX53" s="14"/>
      <c r="MXY53" s="14"/>
      <c r="MXZ53" s="14"/>
      <c r="MYA53" s="14"/>
      <c r="MYB53" s="14"/>
      <c r="MYC53" s="14"/>
      <c r="MYD53" s="14"/>
      <c r="MYE53" s="14"/>
      <c r="MYF53" s="14"/>
      <c r="MYG53" s="14"/>
      <c r="MYH53" s="14"/>
      <c r="MYI53" s="14"/>
      <c r="MYJ53" s="14"/>
      <c r="MYK53" s="14"/>
      <c r="MYL53" s="14"/>
      <c r="MYM53" s="14"/>
      <c r="MYN53" s="14"/>
      <c r="MYO53" s="14"/>
      <c r="MYP53" s="14"/>
      <c r="MYQ53" s="14"/>
      <c r="MYR53" s="14"/>
      <c r="MYS53" s="14"/>
      <c r="MYT53" s="14"/>
      <c r="MYU53" s="14"/>
      <c r="MYV53" s="14"/>
      <c r="MYW53" s="14"/>
      <c r="MYX53" s="14"/>
      <c r="MYY53" s="14"/>
      <c r="MYZ53" s="14"/>
      <c r="MZA53" s="14"/>
      <c r="MZB53" s="14"/>
      <c r="MZC53" s="14"/>
      <c r="MZD53" s="14"/>
      <c r="MZE53" s="14"/>
      <c r="MZF53" s="14"/>
      <c r="MZG53" s="14"/>
      <c r="MZH53" s="14"/>
      <c r="MZI53" s="14"/>
      <c r="MZJ53" s="14"/>
      <c r="MZK53" s="14"/>
      <c r="MZL53" s="14"/>
      <c r="MZM53" s="14"/>
      <c r="MZN53" s="14"/>
      <c r="MZO53" s="14"/>
      <c r="MZP53" s="14"/>
      <c r="MZQ53" s="14"/>
      <c r="MZR53" s="14"/>
      <c r="MZS53" s="14"/>
      <c r="MZT53" s="14"/>
      <c r="MZU53" s="14"/>
      <c r="MZV53" s="14"/>
      <c r="MZW53" s="14"/>
      <c r="MZX53" s="14"/>
      <c r="MZY53" s="14"/>
      <c r="MZZ53" s="14"/>
      <c r="NAA53" s="14"/>
      <c r="NAB53" s="14"/>
      <c r="NAC53" s="14"/>
      <c r="NAD53" s="14"/>
      <c r="NAE53" s="14"/>
      <c r="NAF53" s="14"/>
      <c r="NAG53" s="14"/>
      <c r="NAH53" s="14"/>
      <c r="NAI53" s="14"/>
      <c r="NAJ53" s="14"/>
      <c r="NAK53" s="14"/>
      <c r="NAL53" s="14"/>
      <c r="NAM53" s="14"/>
      <c r="NAN53" s="14"/>
      <c r="NAO53" s="14"/>
      <c r="NAP53" s="14"/>
      <c r="NAQ53" s="14"/>
      <c r="NAR53" s="14"/>
      <c r="NAS53" s="14"/>
      <c r="NAT53" s="14"/>
      <c r="NAU53" s="14"/>
      <c r="NAV53" s="14"/>
      <c r="NAW53" s="14"/>
      <c r="NAX53" s="14"/>
      <c r="NAY53" s="14"/>
      <c r="NAZ53" s="14"/>
      <c r="NBA53" s="14"/>
      <c r="NBB53" s="14"/>
      <c r="NBC53" s="14"/>
      <c r="NBD53" s="14"/>
      <c r="NBE53" s="14"/>
      <c r="NBF53" s="14"/>
      <c r="NBG53" s="14"/>
      <c r="NBH53" s="14"/>
      <c r="NBI53" s="14"/>
      <c r="NBJ53" s="14"/>
      <c r="NBK53" s="14"/>
      <c r="NBL53" s="14"/>
      <c r="NBM53" s="14"/>
      <c r="NBN53" s="14"/>
      <c r="NBO53" s="14"/>
      <c r="NBP53" s="14"/>
      <c r="NBQ53" s="14"/>
      <c r="NBR53" s="14"/>
      <c r="NBS53" s="14"/>
      <c r="NBT53" s="14"/>
      <c r="NBU53" s="14"/>
      <c r="NBV53" s="14"/>
      <c r="NBW53" s="14"/>
      <c r="NBX53" s="14"/>
      <c r="NBY53" s="14"/>
      <c r="NBZ53" s="14"/>
      <c r="NCA53" s="14"/>
      <c r="NCB53" s="14"/>
      <c r="NCC53" s="14"/>
      <c r="NCD53" s="14"/>
      <c r="NCE53" s="14"/>
      <c r="NCF53" s="14"/>
      <c r="NCG53" s="14"/>
      <c r="NCH53" s="14"/>
      <c r="NCI53" s="14"/>
      <c r="NCJ53" s="14"/>
      <c r="NCK53" s="14"/>
      <c r="NCL53" s="14"/>
      <c r="NCM53" s="14"/>
      <c r="NCN53" s="14"/>
      <c r="NCO53" s="14"/>
      <c r="NCP53" s="14"/>
      <c r="NCQ53" s="14"/>
      <c r="NCR53" s="14"/>
      <c r="NCS53" s="14"/>
      <c r="NCT53" s="14"/>
      <c r="NCU53" s="14"/>
      <c r="NCV53" s="14"/>
      <c r="NCW53" s="14"/>
      <c r="NCX53" s="14"/>
      <c r="NCY53" s="14"/>
      <c r="NCZ53" s="14"/>
      <c r="NDA53" s="14"/>
      <c r="NDB53" s="14"/>
      <c r="NDC53" s="14"/>
      <c r="NDD53" s="14"/>
      <c r="NDE53" s="14"/>
      <c r="NDF53" s="14"/>
      <c r="NDG53" s="14"/>
      <c r="NDH53" s="14"/>
      <c r="NDI53" s="14"/>
      <c r="NDJ53" s="14"/>
      <c r="NDK53" s="14"/>
      <c r="NDL53" s="14"/>
      <c r="NDM53" s="14"/>
      <c r="NDN53" s="14"/>
      <c r="NDO53" s="14"/>
      <c r="NDP53" s="14"/>
      <c r="NDQ53" s="14"/>
      <c r="NDR53" s="14"/>
      <c r="NDS53" s="14"/>
      <c r="NDT53" s="14"/>
      <c r="NDU53" s="14"/>
      <c r="NDV53" s="14"/>
      <c r="NDW53" s="14"/>
      <c r="NDX53" s="14"/>
      <c r="NDY53" s="14"/>
      <c r="NDZ53" s="14"/>
      <c r="NEA53" s="14"/>
      <c r="NEB53" s="14"/>
      <c r="NEC53" s="14"/>
      <c r="NED53" s="14"/>
      <c r="NEE53" s="14"/>
      <c r="NEF53" s="14"/>
      <c r="NEG53" s="14"/>
      <c r="NEH53" s="14"/>
      <c r="NEI53" s="14"/>
      <c r="NEJ53" s="14"/>
      <c r="NEK53" s="14"/>
      <c r="NEL53" s="14"/>
      <c r="NEM53" s="14"/>
      <c r="NEN53" s="14"/>
      <c r="NEO53" s="14"/>
      <c r="NEP53" s="14"/>
      <c r="NEQ53" s="14"/>
      <c r="NER53" s="14"/>
      <c r="NES53" s="14"/>
      <c r="NET53" s="14"/>
      <c r="NEU53" s="14"/>
      <c r="NEV53" s="14"/>
      <c r="NEW53" s="14"/>
      <c r="NEX53" s="14"/>
      <c r="NEY53" s="14"/>
      <c r="NEZ53" s="14"/>
      <c r="NFA53" s="14"/>
      <c r="NFB53" s="14"/>
      <c r="NFC53" s="14"/>
      <c r="NFD53" s="14"/>
      <c r="NFE53" s="14"/>
      <c r="NFF53" s="14"/>
      <c r="NFG53" s="14"/>
      <c r="NFH53" s="14"/>
      <c r="NFI53" s="14"/>
      <c r="NFJ53" s="14"/>
      <c r="NFK53" s="14"/>
      <c r="NFL53" s="14"/>
      <c r="NFM53" s="14"/>
      <c r="NFN53" s="14"/>
      <c r="NFO53" s="14"/>
      <c r="NFP53" s="14"/>
      <c r="NFQ53" s="14"/>
      <c r="NFR53" s="14"/>
      <c r="NFS53" s="14"/>
      <c r="NFT53" s="14"/>
      <c r="NFU53" s="14"/>
      <c r="NFV53" s="14"/>
      <c r="NFW53" s="14"/>
      <c r="NFX53" s="14"/>
      <c r="NFY53" s="14"/>
      <c r="NFZ53" s="14"/>
      <c r="NGA53" s="14"/>
      <c r="NGB53" s="14"/>
      <c r="NGC53" s="14"/>
      <c r="NGD53" s="14"/>
      <c r="NGE53" s="14"/>
      <c r="NGF53" s="14"/>
      <c r="NGG53" s="14"/>
      <c r="NGH53" s="14"/>
      <c r="NGI53" s="14"/>
      <c r="NGJ53" s="14"/>
      <c r="NGK53" s="14"/>
      <c r="NGL53" s="14"/>
      <c r="NGM53" s="14"/>
      <c r="NGN53" s="14"/>
      <c r="NGO53" s="14"/>
      <c r="NGP53" s="14"/>
      <c r="NGQ53" s="14"/>
      <c r="NGR53" s="14"/>
      <c r="NGS53" s="14"/>
      <c r="NGT53" s="14"/>
      <c r="NGU53" s="14"/>
      <c r="NGV53" s="14"/>
      <c r="NGW53" s="14"/>
      <c r="NGX53" s="14"/>
      <c r="NGY53" s="14"/>
      <c r="NGZ53" s="14"/>
      <c r="NHA53" s="14"/>
      <c r="NHB53" s="14"/>
      <c r="NHC53" s="14"/>
      <c r="NHD53" s="14"/>
      <c r="NHE53" s="14"/>
      <c r="NHF53" s="14"/>
      <c r="NHG53" s="14"/>
      <c r="NHH53" s="14"/>
      <c r="NHI53" s="14"/>
      <c r="NHJ53" s="14"/>
      <c r="NHK53" s="14"/>
      <c r="NHL53" s="14"/>
      <c r="NHM53" s="14"/>
      <c r="NHN53" s="14"/>
      <c r="NHO53" s="14"/>
      <c r="NHP53" s="14"/>
      <c r="NHQ53" s="14"/>
      <c r="NHR53" s="14"/>
      <c r="NHS53" s="14"/>
      <c r="NHT53" s="14"/>
      <c r="NHU53" s="14"/>
      <c r="NHV53" s="14"/>
      <c r="NHW53" s="14"/>
      <c r="NHX53" s="14"/>
      <c r="NHY53" s="14"/>
      <c r="NHZ53" s="14"/>
      <c r="NIA53" s="14"/>
      <c r="NIB53" s="14"/>
      <c r="NIC53" s="14"/>
      <c r="NID53" s="14"/>
      <c r="NIE53" s="14"/>
      <c r="NIF53" s="14"/>
      <c r="NIG53" s="14"/>
      <c r="NIH53" s="14"/>
      <c r="NII53" s="14"/>
      <c r="NIJ53" s="14"/>
      <c r="NIK53" s="14"/>
      <c r="NIL53" s="14"/>
      <c r="NIM53" s="14"/>
      <c r="NIN53" s="14"/>
      <c r="NIO53" s="14"/>
      <c r="NIP53" s="14"/>
      <c r="NIQ53" s="14"/>
      <c r="NIR53" s="14"/>
      <c r="NIS53" s="14"/>
      <c r="NIT53" s="14"/>
      <c r="NIU53" s="14"/>
      <c r="NIV53" s="14"/>
      <c r="NIW53" s="14"/>
      <c r="NIX53" s="14"/>
      <c r="NIY53" s="14"/>
      <c r="NIZ53" s="14"/>
      <c r="NJA53" s="14"/>
      <c r="NJB53" s="14"/>
      <c r="NJC53" s="14"/>
      <c r="NJD53" s="14"/>
      <c r="NJE53" s="14"/>
      <c r="NJF53" s="14"/>
      <c r="NJG53" s="14"/>
      <c r="NJH53" s="14"/>
      <c r="NJI53" s="14"/>
      <c r="NJJ53" s="14"/>
      <c r="NJK53" s="14"/>
      <c r="NJL53" s="14"/>
      <c r="NJM53" s="14"/>
      <c r="NJN53" s="14"/>
      <c r="NJO53" s="14"/>
      <c r="NJP53" s="14"/>
      <c r="NJQ53" s="14"/>
      <c r="NJR53" s="14"/>
      <c r="NJS53" s="14"/>
      <c r="NJT53" s="14"/>
      <c r="NJU53" s="14"/>
      <c r="NJV53" s="14"/>
      <c r="NJW53" s="14"/>
      <c r="NJX53" s="14"/>
      <c r="NJY53" s="14"/>
      <c r="NJZ53" s="14"/>
      <c r="NKA53" s="14"/>
      <c r="NKB53" s="14"/>
      <c r="NKC53" s="14"/>
      <c r="NKD53" s="14"/>
      <c r="NKE53" s="14"/>
      <c r="NKF53" s="14"/>
      <c r="NKG53" s="14"/>
      <c r="NKH53" s="14"/>
      <c r="NKI53" s="14"/>
      <c r="NKJ53" s="14"/>
      <c r="NKK53" s="14"/>
      <c r="NKL53" s="14"/>
      <c r="NKM53" s="14"/>
      <c r="NKN53" s="14"/>
      <c r="NKO53" s="14"/>
      <c r="NKP53" s="14"/>
      <c r="NKQ53" s="14"/>
      <c r="NKR53" s="14"/>
      <c r="NKS53" s="14"/>
      <c r="NKT53" s="14"/>
      <c r="NKU53" s="14"/>
      <c r="NKV53" s="14"/>
      <c r="NKW53" s="14"/>
      <c r="NKX53" s="14"/>
      <c r="NKY53" s="14"/>
      <c r="NKZ53" s="14"/>
      <c r="NLA53" s="14"/>
      <c r="NLB53" s="14"/>
      <c r="NLC53" s="14"/>
      <c r="NLD53" s="14"/>
      <c r="NLE53" s="14"/>
      <c r="NLF53" s="14"/>
      <c r="NLG53" s="14"/>
      <c r="NLH53" s="14"/>
      <c r="NLI53" s="14"/>
      <c r="NLJ53" s="14"/>
      <c r="NLK53" s="14"/>
      <c r="NLL53" s="14"/>
      <c r="NLM53" s="14"/>
      <c r="NLN53" s="14"/>
      <c r="NLO53" s="14"/>
      <c r="NLP53" s="14"/>
      <c r="NLQ53" s="14"/>
      <c r="NLR53" s="14"/>
      <c r="NLS53" s="14"/>
      <c r="NLT53" s="14"/>
      <c r="NLU53" s="14"/>
      <c r="NLV53" s="14"/>
      <c r="NLW53" s="14"/>
      <c r="NLX53" s="14"/>
      <c r="NLY53" s="14"/>
      <c r="NLZ53" s="14"/>
      <c r="NMA53" s="14"/>
      <c r="NMB53" s="14"/>
      <c r="NMC53" s="14"/>
      <c r="NMD53" s="14"/>
      <c r="NME53" s="14"/>
      <c r="NMF53" s="14"/>
      <c r="NMG53" s="14"/>
      <c r="NMH53" s="14"/>
      <c r="NMI53" s="14"/>
      <c r="NMJ53" s="14"/>
      <c r="NMK53" s="14"/>
      <c r="NML53" s="14"/>
      <c r="NMM53" s="14"/>
      <c r="NMN53" s="14"/>
      <c r="NMO53" s="14"/>
      <c r="NMP53" s="14"/>
      <c r="NMQ53" s="14"/>
      <c r="NMR53" s="14"/>
      <c r="NMS53" s="14"/>
      <c r="NMT53" s="14"/>
      <c r="NMU53" s="14"/>
      <c r="NMV53" s="14"/>
      <c r="NMW53" s="14"/>
      <c r="NMX53" s="14"/>
      <c r="NMY53" s="14"/>
      <c r="NMZ53" s="14"/>
      <c r="NNA53" s="14"/>
      <c r="NNB53" s="14"/>
      <c r="NNC53" s="14"/>
      <c r="NND53" s="14"/>
      <c r="NNE53" s="14"/>
      <c r="NNF53" s="14"/>
      <c r="NNG53" s="14"/>
      <c r="NNH53" s="14"/>
      <c r="NNI53" s="14"/>
      <c r="NNJ53" s="14"/>
      <c r="NNK53" s="14"/>
      <c r="NNL53" s="14"/>
      <c r="NNM53" s="14"/>
      <c r="NNN53" s="14"/>
      <c r="NNO53" s="14"/>
      <c r="NNP53" s="14"/>
      <c r="NNQ53" s="14"/>
      <c r="NNR53" s="14"/>
      <c r="NNS53" s="14"/>
      <c r="NNT53" s="14"/>
      <c r="NNU53" s="14"/>
      <c r="NNV53" s="14"/>
      <c r="NNW53" s="14"/>
      <c r="NNX53" s="14"/>
      <c r="NNY53" s="14"/>
      <c r="NNZ53" s="14"/>
      <c r="NOA53" s="14"/>
      <c r="NOB53" s="14"/>
      <c r="NOC53" s="14"/>
      <c r="NOD53" s="14"/>
      <c r="NOE53" s="14"/>
      <c r="NOF53" s="14"/>
      <c r="NOG53" s="14"/>
      <c r="NOH53" s="14"/>
      <c r="NOI53" s="14"/>
      <c r="NOJ53" s="14"/>
      <c r="NOK53" s="14"/>
      <c r="NOL53" s="14"/>
      <c r="NOM53" s="14"/>
      <c r="NON53" s="14"/>
      <c r="NOO53" s="14"/>
      <c r="NOP53" s="14"/>
      <c r="NOQ53" s="14"/>
      <c r="NOR53" s="14"/>
      <c r="NOS53" s="14"/>
      <c r="NOT53" s="14"/>
      <c r="NOU53" s="14"/>
      <c r="NOV53" s="14"/>
      <c r="NOW53" s="14"/>
      <c r="NOX53" s="14"/>
      <c r="NOY53" s="14"/>
      <c r="NOZ53" s="14"/>
      <c r="NPA53" s="14"/>
      <c r="NPB53" s="14"/>
      <c r="NPC53" s="14"/>
      <c r="NPD53" s="14"/>
      <c r="NPE53" s="14"/>
      <c r="NPF53" s="14"/>
      <c r="NPG53" s="14"/>
      <c r="NPH53" s="14"/>
      <c r="NPI53" s="14"/>
      <c r="NPJ53" s="14"/>
      <c r="NPK53" s="14"/>
      <c r="NPL53" s="14"/>
      <c r="NPM53" s="14"/>
      <c r="NPN53" s="14"/>
      <c r="NPO53" s="14"/>
      <c r="NPP53" s="14"/>
      <c r="NPQ53" s="14"/>
      <c r="NPR53" s="14"/>
      <c r="NPS53" s="14"/>
      <c r="NPT53" s="14"/>
      <c r="NPU53" s="14"/>
      <c r="NPV53" s="14"/>
      <c r="NPW53" s="14"/>
      <c r="NPX53" s="14"/>
      <c r="NPY53" s="14"/>
      <c r="NPZ53" s="14"/>
      <c r="NQA53" s="14"/>
      <c r="NQB53" s="14"/>
      <c r="NQC53" s="14"/>
      <c r="NQD53" s="14"/>
      <c r="NQE53" s="14"/>
      <c r="NQF53" s="14"/>
      <c r="NQG53" s="14"/>
      <c r="NQH53" s="14"/>
      <c r="NQI53" s="14"/>
      <c r="NQJ53" s="14"/>
      <c r="NQK53" s="14"/>
      <c r="NQL53" s="14"/>
      <c r="NQM53" s="14"/>
      <c r="NQN53" s="14"/>
      <c r="NQO53" s="14"/>
      <c r="NQP53" s="14"/>
      <c r="NQQ53" s="14"/>
      <c r="NQR53" s="14"/>
      <c r="NQS53" s="14"/>
      <c r="NQT53" s="14"/>
      <c r="NQU53" s="14"/>
      <c r="NQV53" s="14"/>
      <c r="NQW53" s="14"/>
      <c r="NQX53" s="14"/>
      <c r="NQY53" s="14"/>
      <c r="NQZ53" s="14"/>
      <c r="NRA53" s="14"/>
      <c r="NRB53" s="14"/>
      <c r="NRC53" s="14"/>
      <c r="NRD53" s="14"/>
      <c r="NRE53" s="14"/>
      <c r="NRF53" s="14"/>
      <c r="NRG53" s="14"/>
      <c r="NRH53" s="14"/>
      <c r="NRI53" s="14"/>
      <c r="NRJ53" s="14"/>
      <c r="NRK53" s="14"/>
      <c r="NRL53" s="14"/>
      <c r="NRM53" s="14"/>
      <c r="NRN53" s="14"/>
      <c r="NRO53" s="14"/>
      <c r="NRP53" s="14"/>
      <c r="NRQ53" s="14"/>
      <c r="NRR53" s="14"/>
      <c r="NRS53" s="14"/>
      <c r="NRT53" s="14"/>
      <c r="NRU53" s="14"/>
      <c r="NRV53" s="14"/>
      <c r="NRW53" s="14"/>
      <c r="NRX53" s="14"/>
      <c r="NRY53" s="14"/>
      <c r="NRZ53" s="14"/>
      <c r="NSA53" s="14"/>
      <c r="NSB53" s="14"/>
      <c r="NSC53" s="14"/>
      <c r="NSD53" s="14"/>
      <c r="NSE53" s="14"/>
      <c r="NSF53" s="14"/>
      <c r="NSG53" s="14"/>
      <c r="NSH53" s="14"/>
      <c r="NSI53" s="14"/>
      <c r="NSJ53" s="14"/>
      <c r="NSK53" s="14"/>
      <c r="NSL53" s="14"/>
      <c r="NSM53" s="14"/>
      <c r="NSN53" s="14"/>
      <c r="NSO53" s="14"/>
      <c r="NSP53" s="14"/>
      <c r="NSQ53" s="14"/>
      <c r="NSR53" s="14"/>
      <c r="NSS53" s="14"/>
      <c r="NST53" s="14"/>
      <c r="NSU53" s="14"/>
      <c r="NSV53" s="14"/>
      <c r="NSW53" s="14"/>
      <c r="NSX53" s="14"/>
      <c r="NSY53" s="14"/>
      <c r="NSZ53" s="14"/>
      <c r="NTA53" s="14"/>
      <c r="NTB53" s="14"/>
      <c r="NTC53" s="14"/>
      <c r="NTD53" s="14"/>
      <c r="NTE53" s="14"/>
      <c r="NTF53" s="14"/>
      <c r="NTG53" s="14"/>
      <c r="NTH53" s="14"/>
      <c r="NTI53" s="14"/>
      <c r="NTJ53" s="14"/>
      <c r="NTK53" s="14"/>
      <c r="NTL53" s="14"/>
      <c r="NTM53" s="14"/>
      <c r="NTN53" s="14"/>
      <c r="NTO53" s="14"/>
      <c r="NTP53" s="14"/>
      <c r="NTQ53" s="14"/>
      <c r="NTR53" s="14"/>
      <c r="NTS53" s="14"/>
      <c r="NTT53" s="14"/>
      <c r="NTU53" s="14"/>
      <c r="NTV53" s="14"/>
      <c r="NTW53" s="14"/>
      <c r="NTX53" s="14"/>
      <c r="NTY53" s="14"/>
      <c r="NTZ53" s="14"/>
      <c r="NUA53" s="14"/>
      <c r="NUB53" s="14"/>
      <c r="NUC53" s="14"/>
      <c r="NUD53" s="14"/>
      <c r="NUE53" s="14"/>
      <c r="NUF53" s="14"/>
      <c r="NUG53" s="14"/>
      <c r="NUH53" s="14"/>
      <c r="NUI53" s="14"/>
      <c r="NUJ53" s="14"/>
      <c r="NUK53" s="14"/>
      <c r="NUL53" s="14"/>
      <c r="NUM53" s="14"/>
      <c r="NUN53" s="14"/>
      <c r="NUO53" s="14"/>
      <c r="NUP53" s="14"/>
      <c r="NUQ53" s="14"/>
      <c r="NUR53" s="14"/>
      <c r="NUS53" s="14"/>
      <c r="NUT53" s="14"/>
      <c r="NUU53" s="14"/>
      <c r="NUV53" s="14"/>
      <c r="NUW53" s="14"/>
      <c r="NUX53" s="14"/>
      <c r="NUY53" s="14"/>
      <c r="NUZ53" s="14"/>
      <c r="NVA53" s="14"/>
      <c r="NVB53" s="14"/>
      <c r="NVC53" s="14"/>
      <c r="NVD53" s="14"/>
      <c r="NVE53" s="14"/>
      <c r="NVF53" s="14"/>
      <c r="NVG53" s="14"/>
      <c r="NVH53" s="14"/>
      <c r="NVI53" s="14"/>
      <c r="NVJ53" s="14"/>
      <c r="NVK53" s="14"/>
      <c r="NVL53" s="14"/>
      <c r="NVM53" s="14"/>
      <c r="NVN53" s="14"/>
      <c r="NVO53" s="14"/>
      <c r="NVP53" s="14"/>
      <c r="NVQ53" s="14"/>
      <c r="NVR53" s="14"/>
      <c r="NVS53" s="14"/>
      <c r="NVT53" s="14"/>
      <c r="NVU53" s="14"/>
      <c r="NVV53" s="14"/>
      <c r="NVW53" s="14"/>
      <c r="NVX53" s="14"/>
      <c r="NVY53" s="14"/>
      <c r="NVZ53" s="14"/>
      <c r="NWA53" s="14"/>
      <c r="NWB53" s="14"/>
      <c r="NWC53" s="14"/>
      <c r="NWD53" s="14"/>
      <c r="NWE53" s="14"/>
      <c r="NWF53" s="14"/>
      <c r="NWG53" s="14"/>
      <c r="NWH53" s="14"/>
      <c r="NWI53" s="14"/>
      <c r="NWJ53" s="14"/>
      <c r="NWK53" s="14"/>
      <c r="NWL53" s="14"/>
      <c r="NWM53" s="14"/>
      <c r="NWN53" s="14"/>
      <c r="NWO53" s="14"/>
      <c r="NWP53" s="14"/>
      <c r="NWQ53" s="14"/>
      <c r="NWR53" s="14"/>
      <c r="NWS53" s="14"/>
      <c r="NWT53" s="14"/>
      <c r="NWU53" s="14"/>
      <c r="NWV53" s="14"/>
      <c r="NWW53" s="14"/>
      <c r="NWX53" s="14"/>
      <c r="NWY53" s="14"/>
      <c r="NWZ53" s="14"/>
      <c r="NXA53" s="14"/>
      <c r="NXB53" s="14"/>
      <c r="NXC53" s="14"/>
      <c r="NXD53" s="14"/>
      <c r="NXE53" s="14"/>
      <c r="NXF53" s="14"/>
      <c r="NXG53" s="14"/>
      <c r="NXH53" s="14"/>
      <c r="NXI53" s="14"/>
      <c r="NXJ53" s="14"/>
      <c r="NXK53" s="14"/>
      <c r="NXL53" s="14"/>
      <c r="NXM53" s="14"/>
      <c r="NXN53" s="14"/>
      <c r="NXO53" s="14"/>
      <c r="NXP53" s="14"/>
      <c r="NXQ53" s="14"/>
      <c r="NXR53" s="14"/>
      <c r="NXS53" s="14"/>
      <c r="NXT53" s="14"/>
      <c r="NXU53" s="14"/>
      <c r="NXV53" s="14"/>
      <c r="NXW53" s="14"/>
      <c r="NXX53" s="14"/>
      <c r="NXY53" s="14"/>
      <c r="NXZ53" s="14"/>
      <c r="NYA53" s="14"/>
      <c r="NYB53" s="14"/>
      <c r="NYC53" s="14"/>
      <c r="NYD53" s="14"/>
      <c r="NYE53" s="14"/>
      <c r="NYF53" s="14"/>
      <c r="NYG53" s="14"/>
      <c r="NYH53" s="14"/>
      <c r="NYI53" s="14"/>
      <c r="NYJ53" s="14"/>
      <c r="NYK53" s="14"/>
      <c r="NYL53" s="14"/>
      <c r="NYM53" s="14"/>
      <c r="NYN53" s="14"/>
      <c r="NYO53" s="14"/>
      <c r="NYP53" s="14"/>
      <c r="NYQ53" s="14"/>
      <c r="NYR53" s="14"/>
      <c r="NYS53" s="14"/>
      <c r="NYT53" s="14"/>
      <c r="NYU53" s="14"/>
      <c r="NYV53" s="14"/>
      <c r="NYW53" s="14"/>
      <c r="NYX53" s="14"/>
      <c r="NYY53" s="14"/>
      <c r="NYZ53" s="14"/>
      <c r="NZA53" s="14"/>
      <c r="NZB53" s="14"/>
      <c r="NZC53" s="14"/>
      <c r="NZD53" s="14"/>
      <c r="NZE53" s="14"/>
      <c r="NZF53" s="14"/>
      <c r="NZG53" s="14"/>
      <c r="NZH53" s="14"/>
      <c r="NZI53" s="14"/>
      <c r="NZJ53" s="14"/>
      <c r="NZK53" s="14"/>
      <c r="NZL53" s="14"/>
      <c r="NZM53" s="14"/>
      <c r="NZN53" s="14"/>
      <c r="NZO53" s="14"/>
      <c r="NZP53" s="14"/>
      <c r="NZQ53" s="14"/>
      <c r="NZR53" s="14"/>
      <c r="NZS53" s="14"/>
      <c r="NZT53" s="14"/>
      <c r="NZU53" s="14"/>
      <c r="NZV53" s="14"/>
      <c r="NZW53" s="14"/>
      <c r="NZX53" s="14"/>
      <c r="NZY53" s="14"/>
      <c r="NZZ53" s="14"/>
      <c r="OAA53" s="14"/>
      <c r="OAB53" s="14"/>
      <c r="OAC53" s="14"/>
      <c r="OAD53" s="14"/>
      <c r="OAE53" s="14"/>
      <c r="OAF53" s="14"/>
      <c r="OAG53" s="14"/>
      <c r="OAH53" s="14"/>
      <c r="OAI53" s="14"/>
      <c r="OAJ53" s="14"/>
      <c r="OAK53" s="14"/>
      <c r="OAL53" s="14"/>
      <c r="OAM53" s="14"/>
      <c r="OAN53" s="14"/>
      <c r="OAO53" s="14"/>
      <c r="OAP53" s="14"/>
      <c r="OAQ53" s="14"/>
      <c r="OAR53" s="14"/>
      <c r="OAS53" s="14"/>
      <c r="OAT53" s="14"/>
      <c r="OAU53" s="14"/>
      <c r="OAV53" s="14"/>
      <c r="OAW53" s="14"/>
      <c r="OAX53" s="14"/>
      <c r="OAY53" s="14"/>
      <c r="OAZ53" s="14"/>
      <c r="OBA53" s="14"/>
      <c r="OBB53" s="14"/>
      <c r="OBC53" s="14"/>
      <c r="OBD53" s="14"/>
      <c r="OBE53" s="14"/>
      <c r="OBF53" s="14"/>
      <c r="OBG53" s="14"/>
      <c r="OBH53" s="14"/>
      <c r="OBI53" s="14"/>
      <c r="OBJ53" s="14"/>
      <c r="OBK53" s="14"/>
      <c r="OBL53" s="14"/>
      <c r="OBM53" s="14"/>
      <c r="OBN53" s="14"/>
      <c r="OBO53" s="14"/>
      <c r="OBP53" s="14"/>
      <c r="OBQ53" s="14"/>
      <c r="OBR53" s="14"/>
      <c r="OBS53" s="14"/>
      <c r="OBT53" s="14"/>
      <c r="OBU53" s="14"/>
      <c r="OBV53" s="14"/>
      <c r="OBW53" s="14"/>
      <c r="OBX53" s="14"/>
      <c r="OBY53" s="14"/>
      <c r="OBZ53" s="14"/>
      <c r="OCA53" s="14"/>
      <c r="OCB53" s="14"/>
      <c r="OCC53" s="14"/>
      <c r="OCD53" s="14"/>
      <c r="OCE53" s="14"/>
      <c r="OCF53" s="14"/>
      <c r="OCG53" s="14"/>
      <c r="OCH53" s="14"/>
      <c r="OCI53" s="14"/>
      <c r="OCJ53" s="14"/>
      <c r="OCK53" s="14"/>
      <c r="OCL53" s="14"/>
      <c r="OCM53" s="14"/>
      <c r="OCN53" s="14"/>
      <c r="OCO53" s="14"/>
      <c r="OCP53" s="14"/>
      <c r="OCQ53" s="14"/>
      <c r="OCR53" s="14"/>
      <c r="OCS53" s="14"/>
      <c r="OCT53" s="14"/>
      <c r="OCU53" s="14"/>
      <c r="OCV53" s="14"/>
      <c r="OCW53" s="14"/>
      <c r="OCX53" s="14"/>
      <c r="OCY53" s="14"/>
      <c r="OCZ53" s="14"/>
      <c r="ODA53" s="14"/>
      <c r="ODB53" s="14"/>
      <c r="ODC53" s="14"/>
      <c r="ODD53" s="14"/>
      <c r="ODE53" s="14"/>
      <c r="ODF53" s="14"/>
      <c r="ODG53" s="14"/>
      <c r="ODH53" s="14"/>
      <c r="ODI53" s="14"/>
      <c r="ODJ53" s="14"/>
      <c r="ODK53" s="14"/>
      <c r="ODL53" s="14"/>
      <c r="ODM53" s="14"/>
      <c r="ODN53" s="14"/>
      <c r="ODO53" s="14"/>
      <c r="ODP53" s="14"/>
      <c r="ODQ53" s="14"/>
      <c r="ODR53" s="14"/>
      <c r="ODS53" s="14"/>
      <c r="ODT53" s="14"/>
      <c r="ODU53" s="14"/>
      <c r="ODV53" s="14"/>
      <c r="ODW53" s="14"/>
      <c r="ODX53" s="14"/>
      <c r="ODY53" s="14"/>
      <c r="ODZ53" s="14"/>
      <c r="OEA53" s="14"/>
      <c r="OEB53" s="14"/>
      <c r="OEC53" s="14"/>
      <c r="OED53" s="14"/>
      <c r="OEE53" s="14"/>
      <c r="OEF53" s="14"/>
      <c r="OEG53" s="14"/>
      <c r="OEH53" s="14"/>
      <c r="OEI53" s="14"/>
      <c r="OEJ53" s="14"/>
      <c r="OEK53" s="14"/>
      <c r="OEL53" s="14"/>
      <c r="OEM53" s="14"/>
      <c r="OEN53" s="14"/>
      <c r="OEO53" s="14"/>
      <c r="OEP53" s="14"/>
      <c r="OEQ53" s="14"/>
      <c r="OER53" s="14"/>
      <c r="OES53" s="14"/>
      <c r="OET53" s="14"/>
      <c r="OEU53" s="14"/>
      <c r="OEV53" s="14"/>
      <c r="OEW53" s="14"/>
      <c r="OEX53" s="14"/>
      <c r="OEY53" s="14"/>
      <c r="OEZ53" s="14"/>
      <c r="OFA53" s="14"/>
      <c r="OFB53" s="14"/>
      <c r="OFC53" s="14"/>
      <c r="OFD53" s="14"/>
      <c r="OFE53" s="14"/>
      <c r="OFF53" s="14"/>
      <c r="OFG53" s="14"/>
      <c r="OFH53" s="14"/>
      <c r="OFI53" s="14"/>
      <c r="OFJ53" s="14"/>
      <c r="OFK53" s="14"/>
      <c r="OFL53" s="14"/>
      <c r="OFM53" s="14"/>
      <c r="OFN53" s="14"/>
      <c r="OFO53" s="14"/>
      <c r="OFP53" s="14"/>
      <c r="OFQ53" s="14"/>
      <c r="OFR53" s="14"/>
      <c r="OFS53" s="14"/>
      <c r="OFT53" s="14"/>
      <c r="OFU53" s="14"/>
      <c r="OFV53" s="14"/>
      <c r="OFW53" s="14"/>
      <c r="OFX53" s="14"/>
      <c r="OFY53" s="14"/>
      <c r="OFZ53" s="14"/>
      <c r="OGA53" s="14"/>
      <c r="OGB53" s="14"/>
      <c r="OGC53" s="14"/>
      <c r="OGD53" s="14"/>
      <c r="OGE53" s="14"/>
      <c r="OGF53" s="14"/>
      <c r="OGG53" s="14"/>
      <c r="OGH53" s="14"/>
      <c r="OGI53" s="14"/>
      <c r="OGJ53" s="14"/>
      <c r="OGK53" s="14"/>
      <c r="OGL53" s="14"/>
      <c r="OGM53" s="14"/>
      <c r="OGN53" s="14"/>
      <c r="OGO53" s="14"/>
      <c r="OGP53" s="14"/>
      <c r="OGQ53" s="14"/>
      <c r="OGR53" s="14"/>
      <c r="OGS53" s="14"/>
      <c r="OGT53" s="14"/>
      <c r="OGU53" s="14"/>
      <c r="OGV53" s="14"/>
      <c r="OGW53" s="14"/>
      <c r="OGX53" s="14"/>
      <c r="OGY53" s="14"/>
      <c r="OGZ53" s="14"/>
      <c r="OHA53" s="14"/>
      <c r="OHB53" s="14"/>
      <c r="OHC53" s="14"/>
      <c r="OHD53" s="14"/>
      <c r="OHE53" s="14"/>
      <c r="OHF53" s="14"/>
      <c r="OHG53" s="14"/>
      <c r="OHH53" s="14"/>
      <c r="OHI53" s="14"/>
      <c r="OHJ53" s="14"/>
      <c r="OHK53" s="14"/>
      <c r="OHL53" s="14"/>
      <c r="OHM53" s="14"/>
      <c r="OHN53" s="14"/>
      <c r="OHO53" s="14"/>
      <c r="OHP53" s="14"/>
      <c r="OHQ53" s="14"/>
      <c r="OHR53" s="14"/>
      <c r="OHS53" s="14"/>
      <c r="OHT53" s="14"/>
      <c r="OHU53" s="14"/>
      <c r="OHV53" s="14"/>
      <c r="OHW53" s="14"/>
      <c r="OHX53" s="14"/>
      <c r="OHY53" s="14"/>
      <c r="OHZ53" s="14"/>
      <c r="OIA53" s="14"/>
      <c r="OIB53" s="14"/>
      <c r="OIC53" s="14"/>
      <c r="OID53" s="14"/>
      <c r="OIE53" s="14"/>
      <c r="OIF53" s="14"/>
      <c r="OIG53" s="14"/>
      <c r="OIH53" s="14"/>
      <c r="OII53" s="14"/>
      <c r="OIJ53" s="14"/>
      <c r="OIK53" s="14"/>
      <c r="OIL53" s="14"/>
      <c r="OIM53" s="14"/>
      <c r="OIN53" s="14"/>
      <c r="OIO53" s="14"/>
      <c r="OIP53" s="14"/>
      <c r="OIQ53" s="14"/>
      <c r="OIR53" s="14"/>
      <c r="OIS53" s="14"/>
      <c r="OIT53" s="14"/>
      <c r="OIU53" s="14"/>
      <c r="OIV53" s="14"/>
      <c r="OIW53" s="14"/>
      <c r="OIX53" s="14"/>
      <c r="OIY53" s="14"/>
      <c r="OIZ53" s="14"/>
      <c r="OJA53" s="14"/>
      <c r="OJB53" s="14"/>
      <c r="OJC53" s="14"/>
      <c r="OJD53" s="14"/>
      <c r="OJE53" s="14"/>
      <c r="OJF53" s="14"/>
      <c r="OJG53" s="14"/>
      <c r="OJH53" s="14"/>
      <c r="OJI53" s="14"/>
      <c r="OJJ53" s="14"/>
      <c r="OJK53" s="14"/>
      <c r="OJL53" s="14"/>
      <c r="OJM53" s="14"/>
      <c r="OJN53" s="14"/>
      <c r="OJO53" s="14"/>
      <c r="OJP53" s="14"/>
      <c r="OJQ53" s="14"/>
      <c r="OJR53" s="14"/>
      <c r="OJS53" s="14"/>
      <c r="OJT53" s="14"/>
      <c r="OJU53" s="14"/>
      <c r="OJV53" s="14"/>
      <c r="OJW53" s="14"/>
      <c r="OJX53" s="14"/>
      <c r="OJY53" s="14"/>
      <c r="OJZ53" s="14"/>
      <c r="OKA53" s="14"/>
      <c r="OKB53" s="14"/>
      <c r="OKC53" s="14"/>
      <c r="OKD53" s="14"/>
      <c r="OKE53" s="14"/>
      <c r="OKF53" s="14"/>
      <c r="OKG53" s="14"/>
      <c r="OKH53" s="14"/>
      <c r="OKI53" s="14"/>
      <c r="OKJ53" s="14"/>
      <c r="OKK53" s="14"/>
      <c r="OKL53" s="14"/>
      <c r="OKM53" s="14"/>
      <c r="OKN53" s="14"/>
      <c r="OKO53" s="14"/>
      <c r="OKP53" s="14"/>
      <c r="OKQ53" s="14"/>
      <c r="OKR53" s="14"/>
      <c r="OKS53" s="14"/>
      <c r="OKT53" s="14"/>
      <c r="OKU53" s="14"/>
      <c r="OKV53" s="14"/>
      <c r="OKW53" s="14"/>
      <c r="OKX53" s="14"/>
      <c r="OKY53" s="14"/>
      <c r="OKZ53" s="14"/>
      <c r="OLA53" s="14"/>
      <c r="OLB53" s="14"/>
      <c r="OLC53" s="14"/>
      <c r="OLD53" s="14"/>
      <c r="OLE53" s="14"/>
      <c r="OLF53" s="14"/>
      <c r="OLG53" s="14"/>
      <c r="OLH53" s="14"/>
      <c r="OLI53" s="14"/>
      <c r="OLJ53" s="14"/>
      <c r="OLK53" s="14"/>
      <c r="OLL53" s="14"/>
      <c r="OLM53" s="14"/>
      <c r="OLN53" s="14"/>
      <c r="OLO53" s="14"/>
      <c r="OLP53" s="14"/>
      <c r="OLQ53" s="14"/>
      <c r="OLR53" s="14"/>
      <c r="OLS53" s="14"/>
      <c r="OLT53" s="14"/>
      <c r="OLU53" s="14"/>
      <c r="OLV53" s="14"/>
      <c r="OLW53" s="14"/>
      <c r="OLX53" s="14"/>
      <c r="OLY53" s="14"/>
      <c r="OLZ53" s="14"/>
      <c r="OMA53" s="14"/>
      <c r="OMB53" s="14"/>
      <c r="OMC53" s="14"/>
      <c r="OMD53" s="14"/>
      <c r="OME53" s="14"/>
      <c r="OMF53" s="14"/>
      <c r="OMG53" s="14"/>
      <c r="OMH53" s="14"/>
      <c r="OMI53" s="14"/>
      <c r="OMJ53" s="14"/>
      <c r="OMK53" s="14"/>
      <c r="OML53" s="14"/>
      <c r="OMM53" s="14"/>
      <c r="OMN53" s="14"/>
      <c r="OMO53" s="14"/>
      <c r="OMP53" s="14"/>
      <c r="OMQ53" s="14"/>
      <c r="OMR53" s="14"/>
      <c r="OMS53" s="14"/>
      <c r="OMT53" s="14"/>
      <c r="OMU53" s="14"/>
      <c r="OMV53" s="14"/>
      <c r="OMW53" s="14"/>
      <c r="OMX53" s="14"/>
      <c r="OMY53" s="14"/>
      <c r="OMZ53" s="14"/>
      <c r="ONA53" s="14"/>
      <c r="ONB53" s="14"/>
      <c r="ONC53" s="14"/>
      <c r="OND53" s="14"/>
      <c r="ONE53" s="14"/>
      <c r="ONF53" s="14"/>
      <c r="ONG53" s="14"/>
      <c r="ONH53" s="14"/>
      <c r="ONI53" s="14"/>
      <c r="ONJ53" s="14"/>
      <c r="ONK53" s="14"/>
      <c r="ONL53" s="14"/>
      <c r="ONM53" s="14"/>
      <c r="ONN53" s="14"/>
      <c r="ONO53" s="14"/>
      <c r="ONP53" s="14"/>
      <c r="ONQ53" s="14"/>
      <c r="ONR53" s="14"/>
      <c r="ONS53" s="14"/>
      <c r="ONT53" s="14"/>
      <c r="ONU53" s="14"/>
      <c r="ONV53" s="14"/>
      <c r="ONW53" s="14"/>
      <c r="ONX53" s="14"/>
      <c r="ONY53" s="14"/>
      <c r="ONZ53" s="14"/>
      <c r="OOA53" s="14"/>
      <c r="OOB53" s="14"/>
      <c r="OOC53" s="14"/>
      <c r="OOD53" s="14"/>
      <c r="OOE53" s="14"/>
      <c r="OOF53" s="14"/>
      <c r="OOG53" s="14"/>
      <c r="OOH53" s="14"/>
      <c r="OOI53" s="14"/>
      <c r="OOJ53" s="14"/>
      <c r="OOK53" s="14"/>
      <c r="OOL53" s="14"/>
      <c r="OOM53" s="14"/>
      <c r="OON53" s="14"/>
      <c r="OOO53" s="14"/>
      <c r="OOP53" s="14"/>
      <c r="OOQ53" s="14"/>
      <c r="OOR53" s="14"/>
      <c r="OOS53" s="14"/>
      <c r="OOT53" s="14"/>
      <c r="OOU53" s="14"/>
      <c r="OOV53" s="14"/>
      <c r="OOW53" s="14"/>
      <c r="OOX53" s="14"/>
      <c r="OOY53" s="14"/>
      <c r="OOZ53" s="14"/>
      <c r="OPA53" s="14"/>
      <c r="OPB53" s="14"/>
      <c r="OPC53" s="14"/>
      <c r="OPD53" s="14"/>
      <c r="OPE53" s="14"/>
      <c r="OPF53" s="14"/>
      <c r="OPG53" s="14"/>
      <c r="OPH53" s="14"/>
      <c r="OPI53" s="14"/>
      <c r="OPJ53" s="14"/>
      <c r="OPK53" s="14"/>
      <c r="OPL53" s="14"/>
      <c r="OPM53" s="14"/>
      <c r="OPN53" s="14"/>
      <c r="OPO53" s="14"/>
      <c r="OPP53" s="14"/>
      <c r="OPQ53" s="14"/>
      <c r="OPR53" s="14"/>
      <c r="OPS53" s="14"/>
      <c r="OPT53" s="14"/>
      <c r="OPU53" s="14"/>
      <c r="OPV53" s="14"/>
      <c r="OPW53" s="14"/>
      <c r="OPX53" s="14"/>
      <c r="OPY53" s="14"/>
      <c r="OPZ53" s="14"/>
      <c r="OQA53" s="14"/>
      <c r="OQB53" s="14"/>
      <c r="OQC53" s="14"/>
      <c r="OQD53" s="14"/>
      <c r="OQE53" s="14"/>
      <c r="OQF53" s="14"/>
      <c r="OQG53" s="14"/>
      <c r="OQH53" s="14"/>
      <c r="OQI53" s="14"/>
      <c r="OQJ53" s="14"/>
      <c r="OQK53" s="14"/>
      <c r="OQL53" s="14"/>
      <c r="OQM53" s="14"/>
      <c r="OQN53" s="14"/>
      <c r="OQO53" s="14"/>
      <c r="OQP53" s="14"/>
      <c r="OQQ53" s="14"/>
      <c r="OQR53" s="14"/>
      <c r="OQS53" s="14"/>
      <c r="OQT53" s="14"/>
      <c r="OQU53" s="14"/>
      <c r="OQV53" s="14"/>
      <c r="OQW53" s="14"/>
      <c r="OQX53" s="14"/>
      <c r="OQY53" s="14"/>
      <c r="OQZ53" s="14"/>
      <c r="ORA53" s="14"/>
      <c r="ORB53" s="14"/>
      <c r="ORC53" s="14"/>
      <c r="ORD53" s="14"/>
      <c r="ORE53" s="14"/>
      <c r="ORF53" s="14"/>
      <c r="ORG53" s="14"/>
      <c r="ORH53" s="14"/>
      <c r="ORI53" s="14"/>
      <c r="ORJ53" s="14"/>
      <c r="ORK53" s="14"/>
      <c r="ORL53" s="14"/>
      <c r="ORM53" s="14"/>
      <c r="ORN53" s="14"/>
      <c r="ORO53" s="14"/>
      <c r="ORP53" s="14"/>
      <c r="ORQ53" s="14"/>
      <c r="ORR53" s="14"/>
      <c r="ORS53" s="14"/>
      <c r="ORT53" s="14"/>
      <c r="ORU53" s="14"/>
      <c r="ORV53" s="14"/>
      <c r="ORW53" s="14"/>
      <c r="ORX53" s="14"/>
      <c r="ORY53" s="14"/>
      <c r="ORZ53" s="14"/>
      <c r="OSA53" s="14"/>
      <c r="OSB53" s="14"/>
      <c r="OSC53" s="14"/>
      <c r="OSD53" s="14"/>
      <c r="OSE53" s="14"/>
      <c r="OSF53" s="14"/>
      <c r="OSG53" s="14"/>
      <c r="OSH53" s="14"/>
      <c r="OSI53" s="14"/>
      <c r="OSJ53" s="14"/>
      <c r="OSK53" s="14"/>
      <c r="OSL53" s="14"/>
      <c r="OSM53" s="14"/>
      <c r="OSN53" s="14"/>
      <c r="OSO53" s="14"/>
      <c r="OSP53" s="14"/>
      <c r="OSQ53" s="14"/>
      <c r="OSR53" s="14"/>
      <c r="OSS53" s="14"/>
      <c r="OST53" s="14"/>
      <c r="OSU53" s="14"/>
      <c r="OSV53" s="14"/>
      <c r="OSW53" s="14"/>
      <c r="OSX53" s="14"/>
      <c r="OSY53" s="14"/>
      <c r="OSZ53" s="14"/>
      <c r="OTA53" s="14"/>
      <c r="OTB53" s="14"/>
      <c r="OTC53" s="14"/>
      <c r="OTD53" s="14"/>
      <c r="OTE53" s="14"/>
      <c r="OTF53" s="14"/>
      <c r="OTG53" s="14"/>
      <c r="OTH53" s="14"/>
      <c r="OTI53" s="14"/>
      <c r="OTJ53" s="14"/>
      <c r="OTK53" s="14"/>
      <c r="OTL53" s="14"/>
      <c r="OTM53" s="14"/>
      <c r="OTN53" s="14"/>
      <c r="OTO53" s="14"/>
      <c r="OTP53" s="14"/>
      <c r="OTQ53" s="14"/>
      <c r="OTR53" s="14"/>
      <c r="OTS53" s="14"/>
      <c r="OTT53" s="14"/>
      <c r="OTU53" s="14"/>
      <c r="OTV53" s="14"/>
      <c r="OTW53" s="14"/>
      <c r="OTX53" s="14"/>
      <c r="OTY53" s="14"/>
      <c r="OTZ53" s="14"/>
      <c r="OUA53" s="14"/>
      <c r="OUB53" s="14"/>
      <c r="OUC53" s="14"/>
      <c r="OUD53" s="14"/>
      <c r="OUE53" s="14"/>
      <c r="OUF53" s="14"/>
      <c r="OUG53" s="14"/>
      <c r="OUH53" s="14"/>
      <c r="OUI53" s="14"/>
      <c r="OUJ53" s="14"/>
      <c r="OUK53" s="14"/>
      <c r="OUL53" s="14"/>
      <c r="OUM53" s="14"/>
      <c r="OUN53" s="14"/>
      <c r="OUO53" s="14"/>
      <c r="OUP53" s="14"/>
      <c r="OUQ53" s="14"/>
      <c r="OUR53" s="14"/>
      <c r="OUS53" s="14"/>
      <c r="OUT53" s="14"/>
      <c r="OUU53" s="14"/>
      <c r="OUV53" s="14"/>
      <c r="OUW53" s="14"/>
      <c r="OUX53" s="14"/>
      <c r="OUY53" s="14"/>
      <c r="OUZ53" s="14"/>
      <c r="OVA53" s="14"/>
      <c r="OVB53" s="14"/>
      <c r="OVC53" s="14"/>
      <c r="OVD53" s="14"/>
      <c r="OVE53" s="14"/>
      <c r="OVF53" s="14"/>
      <c r="OVG53" s="14"/>
      <c r="OVH53" s="14"/>
      <c r="OVI53" s="14"/>
      <c r="OVJ53" s="14"/>
      <c r="OVK53" s="14"/>
      <c r="OVL53" s="14"/>
      <c r="OVM53" s="14"/>
      <c r="OVN53" s="14"/>
      <c r="OVO53" s="14"/>
      <c r="OVP53" s="14"/>
      <c r="OVQ53" s="14"/>
      <c r="OVR53" s="14"/>
      <c r="OVS53" s="14"/>
      <c r="OVT53" s="14"/>
      <c r="OVU53" s="14"/>
      <c r="OVV53" s="14"/>
      <c r="OVW53" s="14"/>
      <c r="OVX53" s="14"/>
      <c r="OVY53" s="14"/>
      <c r="OVZ53" s="14"/>
      <c r="OWA53" s="14"/>
      <c r="OWB53" s="14"/>
      <c r="OWC53" s="14"/>
      <c r="OWD53" s="14"/>
      <c r="OWE53" s="14"/>
      <c r="OWF53" s="14"/>
      <c r="OWG53" s="14"/>
      <c r="OWH53" s="14"/>
      <c r="OWI53" s="14"/>
      <c r="OWJ53" s="14"/>
      <c r="OWK53" s="14"/>
      <c r="OWL53" s="14"/>
      <c r="OWM53" s="14"/>
      <c r="OWN53" s="14"/>
      <c r="OWO53" s="14"/>
      <c r="OWP53" s="14"/>
      <c r="OWQ53" s="14"/>
      <c r="OWR53" s="14"/>
      <c r="OWS53" s="14"/>
      <c r="OWT53" s="14"/>
      <c r="OWU53" s="14"/>
      <c r="OWV53" s="14"/>
      <c r="OWW53" s="14"/>
      <c r="OWX53" s="14"/>
      <c r="OWY53" s="14"/>
      <c r="OWZ53" s="14"/>
      <c r="OXA53" s="14"/>
      <c r="OXB53" s="14"/>
      <c r="OXC53" s="14"/>
      <c r="OXD53" s="14"/>
      <c r="OXE53" s="14"/>
      <c r="OXF53" s="14"/>
      <c r="OXG53" s="14"/>
      <c r="OXH53" s="14"/>
      <c r="OXI53" s="14"/>
      <c r="OXJ53" s="14"/>
      <c r="OXK53" s="14"/>
      <c r="OXL53" s="14"/>
      <c r="OXM53" s="14"/>
      <c r="OXN53" s="14"/>
      <c r="OXO53" s="14"/>
      <c r="OXP53" s="14"/>
      <c r="OXQ53" s="14"/>
      <c r="OXR53" s="14"/>
      <c r="OXS53" s="14"/>
      <c r="OXT53" s="14"/>
      <c r="OXU53" s="14"/>
      <c r="OXV53" s="14"/>
      <c r="OXW53" s="14"/>
      <c r="OXX53" s="14"/>
      <c r="OXY53" s="14"/>
      <c r="OXZ53" s="14"/>
      <c r="OYA53" s="14"/>
      <c r="OYB53" s="14"/>
      <c r="OYC53" s="14"/>
      <c r="OYD53" s="14"/>
      <c r="OYE53" s="14"/>
      <c r="OYF53" s="14"/>
      <c r="OYG53" s="14"/>
      <c r="OYH53" s="14"/>
      <c r="OYI53" s="14"/>
      <c r="OYJ53" s="14"/>
      <c r="OYK53" s="14"/>
      <c r="OYL53" s="14"/>
      <c r="OYM53" s="14"/>
      <c r="OYN53" s="14"/>
      <c r="OYO53" s="14"/>
      <c r="OYP53" s="14"/>
      <c r="OYQ53" s="14"/>
      <c r="OYR53" s="14"/>
      <c r="OYS53" s="14"/>
      <c r="OYT53" s="14"/>
      <c r="OYU53" s="14"/>
      <c r="OYV53" s="14"/>
      <c r="OYW53" s="14"/>
      <c r="OYX53" s="14"/>
      <c r="OYY53" s="14"/>
      <c r="OYZ53" s="14"/>
      <c r="OZA53" s="14"/>
      <c r="OZB53" s="14"/>
      <c r="OZC53" s="14"/>
      <c r="OZD53" s="14"/>
      <c r="OZE53" s="14"/>
      <c r="OZF53" s="14"/>
      <c r="OZG53" s="14"/>
      <c r="OZH53" s="14"/>
      <c r="OZI53" s="14"/>
      <c r="OZJ53" s="14"/>
      <c r="OZK53" s="14"/>
      <c r="OZL53" s="14"/>
      <c r="OZM53" s="14"/>
      <c r="OZN53" s="14"/>
      <c r="OZO53" s="14"/>
      <c r="OZP53" s="14"/>
      <c r="OZQ53" s="14"/>
      <c r="OZR53" s="14"/>
      <c r="OZS53" s="14"/>
      <c r="OZT53" s="14"/>
      <c r="OZU53" s="14"/>
      <c r="OZV53" s="14"/>
      <c r="OZW53" s="14"/>
      <c r="OZX53" s="14"/>
      <c r="OZY53" s="14"/>
      <c r="OZZ53" s="14"/>
      <c r="PAA53" s="14"/>
      <c r="PAB53" s="14"/>
      <c r="PAC53" s="14"/>
      <c r="PAD53" s="14"/>
      <c r="PAE53" s="14"/>
      <c r="PAF53" s="14"/>
      <c r="PAG53" s="14"/>
      <c r="PAH53" s="14"/>
      <c r="PAI53" s="14"/>
      <c r="PAJ53" s="14"/>
      <c r="PAK53" s="14"/>
      <c r="PAL53" s="14"/>
      <c r="PAM53" s="14"/>
      <c r="PAN53" s="14"/>
      <c r="PAO53" s="14"/>
      <c r="PAP53" s="14"/>
      <c r="PAQ53" s="14"/>
      <c r="PAR53" s="14"/>
      <c r="PAS53" s="14"/>
      <c r="PAT53" s="14"/>
      <c r="PAU53" s="14"/>
      <c r="PAV53" s="14"/>
      <c r="PAW53" s="14"/>
      <c r="PAX53" s="14"/>
      <c r="PAY53" s="14"/>
      <c r="PAZ53" s="14"/>
      <c r="PBA53" s="14"/>
      <c r="PBB53" s="14"/>
      <c r="PBC53" s="14"/>
      <c r="PBD53" s="14"/>
      <c r="PBE53" s="14"/>
      <c r="PBF53" s="14"/>
      <c r="PBG53" s="14"/>
      <c r="PBH53" s="14"/>
      <c r="PBI53" s="14"/>
      <c r="PBJ53" s="14"/>
      <c r="PBK53" s="14"/>
      <c r="PBL53" s="14"/>
      <c r="PBM53" s="14"/>
      <c r="PBN53" s="14"/>
      <c r="PBO53" s="14"/>
      <c r="PBP53" s="14"/>
      <c r="PBQ53" s="14"/>
      <c r="PBR53" s="14"/>
      <c r="PBS53" s="14"/>
      <c r="PBT53" s="14"/>
      <c r="PBU53" s="14"/>
      <c r="PBV53" s="14"/>
      <c r="PBW53" s="14"/>
      <c r="PBX53" s="14"/>
      <c r="PBY53" s="14"/>
      <c r="PBZ53" s="14"/>
      <c r="PCA53" s="14"/>
      <c r="PCB53" s="14"/>
      <c r="PCC53" s="14"/>
      <c r="PCD53" s="14"/>
      <c r="PCE53" s="14"/>
      <c r="PCF53" s="14"/>
      <c r="PCG53" s="14"/>
      <c r="PCH53" s="14"/>
      <c r="PCI53" s="14"/>
      <c r="PCJ53" s="14"/>
      <c r="PCK53" s="14"/>
      <c r="PCL53" s="14"/>
      <c r="PCM53" s="14"/>
      <c r="PCN53" s="14"/>
      <c r="PCO53" s="14"/>
      <c r="PCP53" s="14"/>
      <c r="PCQ53" s="14"/>
      <c r="PCR53" s="14"/>
      <c r="PCS53" s="14"/>
      <c r="PCT53" s="14"/>
      <c r="PCU53" s="14"/>
      <c r="PCV53" s="14"/>
      <c r="PCW53" s="14"/>
      <c r="PCX53" s="14"/>
      <c r="PCY53" s="14"/>
      <c r="PCZ53" s="14"/>
      <c r="PDA53" s="14"/>
      <c r="PDB53" s="14"/>
      <c r="PDC53" s="14"/>
      <c r="PDD53" s="14"/>
      <c r="PDE53" s="14"/>
      <c r="PDF53" s="14"/>
      <c r="PDG53" s="14"/>
      <c r="PDH53" s="14"/>
      <c r="PDI53" s="14"/>
      <c r="PDJ53" s="14"/>
      <c r="PDK53" s="14"/>
      <c r="PDL53" s="14"/>
      <c r="PDM53" s="14"/>
      <c r="PDN53" s="14"/>
      <c r="PDO53" s="14"/>
      <c r="PDP53" s="14"/>
      <c r="PDQ53" s="14"/>
      <c r="PDR53" s="14"/>
      <c r="PDS53" s="14"/>
      <c r="PDT53" s="14"/>
      <c r="PDU53" s="14"/>
      <c r="PDV53" s="14"/>
      <c r="PDW53" s="14"/>
      <c r="PDX53" s="14"/>
      <c r="PDY53" s="14"/>
      <c r="PDZ53" s="14"/>
      <c r="PEA53" s="14"/>
      <c r="PEB53" s="14"/>
      <c r="PEC53" s="14"/>
      <c r="PED53" s="14"/>
      <c r="PEE53" s="14"/>
      <c r="PEF53" s="14"/>
      <c r="PEG53" s="14"/>
      <c r="PEH53" s="14"/>
      <c r="PEI53" s="14"/>
      <c r="PEJ53" s="14"/>
      <c r="PEK53" s="14"/>
      <c r="PEL53" s="14"/>
      <c r="PEM53" s="14"/>
      <c r="PEN53" s="14"/>
      <c r="PEO53" s="14"/>
      <c r="PEP53" s="14"/>
      <c r="PEQ53" s="14"/>
      <c r="PER53" s="14"/>
      <c r="PES53" s="14"/>
      <c r="PET53" s="14"/>
      <c r="PEU53" s="14"/>
      <c r="PEV53" s="14"/>
      <c r="PEW53" s="14"/>
      <c r="PEX53" s="14"/>
      <c r="PEY53" s="14"/>
      <c r="PEZ53" s="14"/>
      <c r="PFA53" s="14"/>
      <c r="PFB53" s="14"/>
      <c r="PFC53" s="14"/>
      <c r="PFD53" s="14"/>
      <c r="PFE53" s="14"/>
      <c r="PFF53" s="14"/>
      <c r="PFG53" s="14"/>
      <c r="PFH53" s="14"/>
      <c r="PFI53" s="14"/>
      <c r="PFJ53" s="14"/>
      <c r="PFK53" s="14"/>
      <c r="PFL53" s="14"/>
      <c r="PFM53" s="14"/>
      <c r="PFN53" s="14"/>
      <c r="PFO53" s="14"/>
      <c r="PFP53" s="14"/>
      <c r="PFQ53" s="14"/>
      <c r="PFR53" s="14"/>
      <c r="PFS53" s="14"/>
      <c r="PFT53" s="14"/>
      <c r="PFU53" s="14"/>
      <c r="PFV53" s="14"/>
      <c r="PFW53" s="14"/>
      <c r="PFX53" s="14"/>
      <c r="PFY53" s="14"/>
      <c r="PFZ53" s="14"/>
      <c r="PGA53" s="14"/>
      <c r="PGB53" s="14"/>
      <c r="PGC53" s="14"/>
      <c r="PGD53" s="14"/>
      <c r="PGE53" s="14"/>
      <c r="PGF53" s="14"/>
      <c r="PGG53" s="14"/>
      <c r="PGH53" s="14"/>
      <c r="PGI53" s="14"/>
      <c r="PGJ53" s="14"/>
      <c r="PGK53" s="14"/>
      <c r="PGL53" s="14"/>
      <c r="PGM53" s="14"/>
      <c r="PGN53" s="14"/>
      <c r="PGO53" s="14"/>
      <c r="PGP53" s="14"/>
      <c r="PGQ53" s="14"/>
      <c r="PGR53" s="14"/>
      <c r="PGS53" s="14"/>
      <c r="PGT53" s="14"/>
      <c r="PGU53" s="14"/>
      <c r="PGV53" s="14"/>
      <c r="PGW53" s="14"/>
      <c r="PGX53" s="14"/>
      <c r="PGY53" s="14"/>
      <c r="PGZ53" s="14"/>
      <c r="PHA53" s="14"/>
      <c r="PHB53" s="14"/>
      <c r="PHC53" s="14"/>
      <c r="PHD53" s="14"/>
      <c r="PHE53" s="14"/>
      <c r="PHF53" s="14"/>
      <c r="PHG53" s="14"/>
      <c r="PHH53" s="14"/>
      <c r="PHI53" s="14"/>
      <c r="PHJ53" s="14"/>
      <c r="PHK53" s="14"/>
      <c r="PHL53" s="14"/>
      <c r="PHM53" s="14"/>
      <c r="PHN53" s="14"/>
      <c r="PHO53" s="14"/>
      <c r="PHP53" s="14"/>
      <c r="PHQ53" s="14"/>
      <c r="PHR53" s="14"/>
      <c r="PHS53" s="14"/>
      <c r="PHT53" s="14"/>
      <c r="PHU53" s="14"/>
      <c r="PHV53" s="14"/>
      <c r="PHW53" s="14"/>
      <c r="PHX53" s="14"/>
      <c r="PHY53" s="14"/>
      <c r="PHZ53" s="14"/>
      <c r="PIA53" s="14"/>
      <c r="PIB53" s="14"/>
      <c r="PIC53" s="14"/>
      <c r="PID53" s="14"/>
      <c r="PIE53" s="14"/>
      <c r="PIF53" s="14"/>
      <c r="PIG53" s="14"/>
      <c r="PIH53" s="14"/>
      <c r="PII53" s="14"/>
      <c r="PIJ53" s="14"/>
      <c r="PIK53" s="14"/>
      <c r="PIL53" s="14"/>
      <c r="PIM53" s="14"/>
      <c r="PIN53" s="14"/>
      <c r="PIO53" s="14"/>
      <c r="PIP53" s="14"/>
      <c r="PIQ53" s="14"/>
      <c r="PIR53" s="14"/>
      <c r="PIS53" s="14"/>
      <c r="PIT53" s="14"/>
      <c r="PIU53" s="14"/>
      <c r="PIV53" s="14"/>
      <c r="PIW53" s="14"/>
      <c r="PIX53" s="14"/>
      <c r="PIY53" s="14"/>
      <c r="PIZ53" s="14"/>
      <c r="PJA53" s="14"/>
      <c r="PJB53" s="14"/>
      <c r="PJC53" s="14"/>
      <c r="PJD53" s="14"/>
      <c r="PJE53" s="14"/>
      <c r="PJF53" s="14"/>
      <c r="PJG53" s="14"/>
      <c r="PJH53" s="14"/>
      <c r="PJI53" s="14"/>
      <c r="PJJ53" s="14"/>
      <c r="PJK53" s="14"/>
      <c r="PJL53" s="14"/>
      <c r="PJM53" s="14"/>
      <c r="PJN53" s="14"/>
      <c r="PJO53" s="14"/>
      <c r="PJP53" s="14"/>
      <c r="PJQ53" s="14"/>
      <c r="PJR53" s="14"/>
      <c r="PJS53" s="14"/>
      <c r="PJT53" s="14"/>
      <c r="PJU53" s="14"/>
      <c r="PJV53" s="14"/>
      <c r="PJW53" s="14"/>
      <c r="PJX53" s="14"/>
      <c r="PJY53" s="14"/>
      <c r="PJZ53" s="14"/>
      <c r="PKA53" s="14"/>
      <c r="PKB53" s="14"/>
      <c r="PKC53" s="14"/>
      <c r="PKD53" s="14"/>
      <c r="PKE53" s="14"/>
      <c r="PKF53" s="14"/>
      <c r="PKG53" s="14"/>
      <c r="PKH53" s="14"/>
      <c r="PKI53" s="14"/>
      <c r="PKJ53" s="14"/>
      <c r="PKK53" s="14"/>
      <c r="PKL53" s="14"/>
      <c r="PKM53" s="14"/>
      <c r="PKN53" s="14"/>
      <c r="PKO53" s="14"/>
      <c r="PKP53" s="14"/>
      <c r="PKQ53" s="14"/>
      <c r="PKR53" s="14"/>
      <c r="PKS53" s="14"/>
      <c r="PKT53" s="14"/>
      <c r="PKU53" s="14"/>
      <c r="PKV53" s="14"/>
      <c r="PKW53" s="14"/>
      <c r="PKX53" s="14"/>
      <c r="PKY53" s="14"/>
      <c r="PKZ53" s="14"/>
      <c r="PLA53" s="14"/>
      <c r="PLB53" s="14"/>
      <c r="PLC53" s="14"/>
      <c r="PLD53" s="14"/>
      <c r="PLE53" s="14"/>
      <c r="PLF53" s="14"/>
      <c r="PLG53" s="14"/>
      <c r="PLH53" s="14"/>
      <c r="PLI53" s="14"/>
      <c r="PLJ53" s="14"/>
      <c r="PLK53" s="14"/>
      <c r="PLL53" s="14"/>
      <c r="PLM53" s="14"/>
      <c r="PLN53" s="14"/>
      <c r="PLO53" s="14"/>
      <c r="PLP53" s="14"/>
      <c r="PLQ53" s="14"/>
      <c r="PLR53" s="14"/>
      <c r="PLS53" s="14"/>
      <c r="PLT53" s="14"/>
      <c r="PLU53" s="14"/>
      <c r="PLV53" s="14"/>
      <c r="PLW53" s="14"/>
      <c r="PLX53" s="14"/>
      <c r="PLY53" s="14"/>
      <c r="PLZ53" s="14"/>
      <c r="PMA53" s="14"/>
      <c r="PMB53" s="14"/>
      <c r="PMC53" s="14"/>
      <c r="PMD53" s="14"/>
      <c r="PME53" s="14"/>
      <c r="PMF53" s="14"/>
      <c r="PMG53" s="14"/>
      <c r="PMH53" s="14"/>
      <c r="PMI53" s="14"/>
      <c r="PMJ53" s="14"/>
      <c r="PMK53" s="14"/>
      <c r="PML53" s="14"/>
      <c r="PMM53" s="14"/>
      <c r="PMN53" s="14"/>
      <c r="PMO53" s="14"/>
      <c r="PMP53" s="14"/>
      <c r="PMQ53" s="14"/>
      <c r="PMR53" s="14"/>
      <c r="PMS53" s="14"/>
      <c r="PMT53" s="14"/>
      <c r="PMU53" s="14"/>
      <c r="PMV53" s="14"/>
      <c r="PMW53" s="14"/>
      <c r="PMX53" s="14"/>
      <c r="PMY53" s="14"/>
      <c r="PMZ53" s="14"/>
      <c r="PNA53" s="14"/>
      <c r="PNB53" s="14"/>
      <c r="PNC53" s="14"/>
      <c r="PND53" s="14"/>
      <c r="PNE53" s="14"/>
      <c r="PNF53" s="14"/>
      <c r="PNG53" s="14"/>
      <c r="PNH53" s="14"/>
      <c r="PNI53" s="14"/>
      <c r="PNJ53" s="14"/>
      <c r="PNK53" s="14"/>
      <c r="PNL53" s="14"/>
      <c r="PNM53" s="14"/>
      <c r="PNN53" s="14"/>
      <c r="PNO53" s="14"/>
      <c r="PNP53" s="14"/>
      <c r="PNQ53" s="14"/>
      <c r="PNR53" s="14"/>
      <c r="PNS53" s="14"/>
      <c r="PNT53" s="14"/>
      <c r="PNU53" s="14"/>
      <c r="PNV53" s="14"/>
      <c r="PNW53" s="14"/>
      <c r="PNX53" s="14"/>
      <c r="PNY53" s="14"/>
      <c r="PNZ53" s="14"/>
      <c r="POA53" s="14"/>
      <c r="POB53" s="14"/>
      <c r="POC53" s="14"/>
      <c r="POD53" s="14"/>
      <c r="POE53" s="14"/>
      <c r="POF53" s="14"/>
      <c r="POG53" s="14"/>
      <c r="POH53" s="14"/>
      <c r="POI53" s="14"/>
      <c r="POJ53" s="14"/>
      <c r="POK53" s="14"/>
      <c r="POL53" s="14"/>
      <c r="POM53" s="14"/>
      <c r="PON53" s="14"/>
      <c r="POO53" s="14"/>
      <c r="POP53" s="14"/>
      <c r="POQ53" s="14"/>
      <c r="POR53" s="14"/>
      <c r="POS53" s="14"/>
      <c r="POT53" s="14"/>
      <c r="POU53" s="14"/>
      <c r="POV53" s="14"/>
      <c r="POW53" s="14"/>
      <c r="POX53" s="14"/>
      <c r="POY53" s="14"/>
      <c r="POZ53" s="14"/>
      <c r="PPA53" s="14"/>
      <c r="PPB53" s="14"/>
      <c r="PPC53" s="14"/>
      <c r="PPD53" s="14"/>
      <c r="PPE53" s="14"/>
      <c r="PPF53" s="14"/>
      <c r="PPG53" s="14"/>
      <c r="PPH53" s="14"/>
      <c r="PPI53" s="14"/>
      <c r="PPJ53" s="14"/>
      <c r="PPK53" s="14"/>
      <c r="PPL53" s="14"/>
      <c r="PPM53" s="14"/>
      <c r="PPN53" s="14"/>
      <c r="PPO53" s="14"/>
      <c r="PPP53" s="14"/>
      <c r="PPQ53" s="14"/>
      <c r="PPR53" s="14"/>
      <c r="PPS53" s="14"/>
      <c r="PPT53" s="14"/>
      <c r="PPU53" s="14"/>
      <c r="PPV53" s="14"/>
      <c r="PPW53" s="14"/>
      <c r="PPX53" s="14"/>
      <c r="PPY53" s="14"/>
      <c r="PPZ53" s="14"/>
      <c r="PQA53" s="14"/>
      <c r="PQB53" s="14"/>
      <c r="PQC53" s="14"/>
      <c r="PQD53" s="14"/>
      <c r="PQE53" s="14"/>
      <c r="PQF53" s="14"/>
      <c r="PQG53" s="14"/>
      <c r="PQH53" s="14"/>
      <c r="PQI53" s="14"/>
      <c r="PQJ53" s="14"/>
      <c r="PQK53" s="14"/>
      <c r="PQL53" s="14"/>
      <c r="PQM53" s="14"/>
      <c r="PQN53" s="14"/>
      <c r="PQO53" s="14"/>
      <c r="PQP53" s="14"/>
      <c r="PQQ53" s="14"/>
      <c r="PQR53" s="14"/>
      <c r="PQS53" s="14"/>
      <c r="PQT53" s="14"/>
      <c r="PQU53" s="14"/>
      <c r="PQV53" s="14"/>
      <c r="PQW53" s="14"/>
      <c r="PQX53" s="14"/>
      <c r="PQY53" s="14"/>
      <c r="PQZ53" s="14"/>
      <c r="PRA53" s="14"/>
      <c r="PRB53" s="14"/>
      <c r="PRC53" s="14"/>
      <c r="PRD53" s="14"/>
      <c r="PRE53" s="14"/>
      <c r="PRF53" s="14"/>
      <c r="PRG53" s="14"/>
      <c r="PRH53" s="14"/>
      <c r="PRI53" s="14"/>
      <c r="PRJ53" s="14"/>
      <c r="PRK53" s="14"/>
      <c r="PRL53" s="14"/>
      <c r="PRM53" s="14"/>
      <c r="PRN53" s="14"/>
      <c r="PRO53" s="14"/>
      <c r="PRP53" s="14"/>
      <c r="PRQ53" s="14"/>
      <c r="PRR53" s="14"/>
      <c r="PRS53" s="14"/>
      <c r="PRT53" s="14"/>
      <c r="PRU53" s="14"/>
      <c r="PRV53" s="14"/>
      <c r="PRW53" s="14"/>
      <c r="PRX53" s="14"/>
      <c r="PRY53" s="14"/>
      <c r="PRZ53" s="14"/>
      <c r="PSA53" s="14"/>
      <c r="PSB53" s="14"/>
      <c r="PSC53" s="14"/>
      <c r="PSD53" s="14"/>
      <c r="PSE53" s="14"/>
      <c r="PSF53" s="14"/>
      <c r="PSG53" s="14"/>
      <c r="PSH53" s="14"/>
      <c r="PSI53" s="14"/>
      <c r="PSJ53" s="14"/>
      <c r="PSK53" s="14"/>
      <c r="PSL53" s="14"/>
      <c r="PSM53" s="14"/>
      <c r="PSN53" s="14"/>
      <c r="PSO53" s="14"/>
      <c r="PSP53" s="14"/>
      <c r="PSQ53" s="14"/>
      <c r="PSR53" s="14"/>
      <c r="PSS53" s="14"/>
      <c r="PST53" s="14"/>
      <c r="PSU53" s="14"/>
      <c r="PSV53" s="14"/>
      <c r="PSW53" s="14"/>
      <c r="PSX53" s="14"/>
      <c r="PSY53" s="14"/>
      <c r="PSZ53" s="14"/>
      <c r="PTA53" s="14"/>
      <c r="PTB53" s="14"/>
      <c r="PTC53" s="14"/>
      <c r="PTD53" s="14"/>
      <c r="PTE53" s="14"/>
      <c r="PTF53" s="14"/>
      <c r="PTG53" s="14"/>
      <c r="PTH53" s="14"/>
      <c r="PTI53" s="14"/>
      <c r="PTJ53" s="14"/>
      <c r="PTK53" s="14"/>
      <c r="PTL53" s="14"/>
      <c r="PTM53" s="14"/>
      <c r="PTN53" s="14"/>
      <c r="PTO53" s="14"/>
      <c r="PTP53" s="14"/>
      <c r="PTQ53" s="14"/>
      <c r="PTR53" s="14"/>
      <c r="PTS53" s="14"/>
      <c r="PTT53" s="14"/>
      <c r="PTU53" s="14"/>
      <c r="PTV53" s="14"/>
      <c r="PTW53" s="14"/>
      <c r="PTX53" s="14"/>
      <c r="PTY53" s="14"/>
      <c r="PTZ53" s="14"/>
      <c r="PUA53" s="14"/>
      <c r="PUB53" s="14"/>
      <c r="PUC53" s="14"/>
      <c r="PUD53" s="14"/>
      <c r="PUE53" s="14"/>
      <c r="PUF53" s="14"/>
      <c r="PUG53" s="14"/>
      <c r="PUH53" s="14"/>
      <c r="PUI53" s="14"/>
      <c r="PUJ53" s="14"/>
      <c r="PUK53" s="14"/>
      <c r="PUL53" s="14"/>
      <c r="PUM53" s="14"/>
      <c r="PUN53" s="14"/>
      <c r="PUO53" s="14"/>
      <c r="PUP53" s="14"/>
      <c r="PUQ53" s="14"/>
      <c r="PUR53" s="14"/>
      <c r="PUS53" s="14"/>
      <c r="PUT53" s="14"/>
      <c r="PUU53" s="14"/>
      <c r="PUV53" s="14"/>
      <c r="PUW53" s="14"/>
      <c r="PUX53" s="14"/>
      <c r="PUY53" s="14"/>
      <c r="PUZ53" s="14"/>
      <c r="PVA53" s="14"/>
      <c r="PVB53" s="14"/>
      <c r="PVC53" s="14"/>
      <c r="PVD53" s="14"/>
      <c r="PVE53" s="14"/>
      <c r="PVF53" s="14"/>
      <c r="PVG53" s="14"/>
      <c r="PVH53" s="14"/>
      <c r="PVI53" s="14"/>
      <c r="PVJ53" s="14"/>
      <c r="PVK53" s="14"/>
      <c r="PVL53" s="14"/>
      <c r="PVM53" s="14"/>
      <c r="PVN53" s="14"/>
      <c r="PVO53" s="14"/>
      <c r="PVP53" s="14"/>
      <c r="PVQ53" s="14"/>
      <c r="PVR53" s="14"/>
      <c r="PVS53" s="14"/>
      <c r="PVT53" s="14"/>
      <c r="PVU53" s="14"/>
      <c r="PVV53" s="14"/>
      <c r="PVW53" s="14"/>
      <c r="PVX53" s="14"/>
      <c r="PVY53" s="14"/>
      <c r="PVZ53" s="14"/>
      <c r="PWA53" s="14"/>
      <c r="PWB53" s="14"/>
      <c r="PWC53" s="14"/>
      <c r="PWD53" s="14"/>
      <c r="PWE53" s="14"/>
      <c r="PWF53" s="14"/>
      <c r="PWG53" s="14"/>
      <c r="PWH53" s="14"/>
      <c r="PWI53" s="14"/>
      <c r="PWJ53" s="14"/>
      <c r="PWK53" s="14"/>
      <c r="PWL53" s="14"/>
      <c r="PWM53" s="14"/>
      <c r="PWN53" s="14"/>
      <c r="PWO53" s="14"/>
      <c r="PWP53" s="14"/>
      <c r="PWQ53" s="14"/>
      <c r="PWR53" s="14"/>
      <c r="PWS53" s="14"/>
      <c r="PWT53" s="14"/>
      <c r="PWU53" s="14"/>
      <c r="PWV53" s="14"/>
      <c r="PWW53" s="14"/>
      <c r="PWX53" s="14"/>
      <c r="PWY53" s="14"/>
      <c r="PWZ53" s="14"/>
      <c r="PXA53" s="14"/>
      <c r="PXB53" s="14"/>
      <c r="PXC53" s="14"/>
      <c r="PXD53" s="14"/>
      <c r="PXE53" s="14"/>
      <c r="PXF53" s="14"/>
      <c r="PXG53" s="14"/>
      <c r="PXH53" s="14"/>
      <c r="PXI53" s="14"/>
      <c r="PXJ53" s="14"/>
      <c r="PXK53" s="14"/>
      <c r="PXL53" s="14"/>
      <c r="PXM53" s="14"/>
      <c r="PXN53" s="14"/>
      <c r="PXO53" s="14"/>
      <c r="PXP53" s="14"/>
      <c r="PXQ53" s="14"/>
      <c r="PXR53" s="14"/>
      <c r="PXS53" s="14"/>
      <c r="PXT53" s="14"/>
      <c r="PXU53" s="14"/>
      <c r="PXV53" s="14"/>
      <c r="PXW53" s="14"/>
      <c r="PXX53" s="14"/>
      <c r="PXY53" s="14"/>
      <c r="PXZ53" s="14"/>
      <c r="PYA53" s="14"/>
      <c r="PYB53" s="14"/>
      <c r="PYC53" s="14"/>
      <c r="PYD53" s="14"/>
      <c r="PYE53" s="14"/>
      <c r="PYF53" s="14"/>
      <c r="PYG53" s="14"/>
      <c r="PYH53" s="14"/>
      <c r="PYI53" s="14"/>
      <c r="PYJ53" s="14"/>
      <c r="PYK53" s="14"/>
      <c r="PYL53" s="14"/>
      <c r="PYM53" s="14"/>
      <c r="PYN53" s="14"/>
      <c r="PYO53" s="14"/>
      <c r="PYP53" s="14"/>
      <c r="PYQ53" s="14"/>
      <c r="PYR53" s="14"/>
      <c r="PYS53" s="14"/>
      <c r="PYT53" s="14"/>
      <c r="PYU53" s="14"/>
      <c r="PYV53" s="14"/>
      <c r="PYW53" s="14"/>
      <c r="PYX53" s="14"/>
      <c r="PYY53" s="14"/>
      <c r="PYZ53" s="14"/>
      <c r="PZA53" s="14"/>
      <c r="PZB53" s="14"/>
      <c r="PZC53" s="14"/>
      <c r="PZD53" s="14"/>
      <c r="PZE53" s="14"/>
      <c r="PZF53" s="14"/>
      <c r="PZG53" s="14"/>
      <c r="PZH53" s="14"/>
      <c r="PZI53" s="14"/>
      <c r="PZJ53" s="14"/>
      <c r="PZK53" s="14"/>
      <c r="PZL53" s="14"/>
      <c r="PZM53" s="14"/>
      <c r="PZN53" s="14"/>
      <c r="PZO53" s="14"/>
      <c r="PZP53" s="14"/>
      <c r="PZQ53" s="14"/>
      <c r="PZR53" s="14"/>
      <c r="PZS53" s="14"/>
      <c r="PZT53" s="14"/>
      <c r="PZU53" s="14"/>
      <c r="PZV53" s="14"/>
      <c r="PZW53" s="14"/>
      <c r="PZX53" s="14"/>
      <c r="PZY53" s="14"/>
      <c r="PZZ53" s="14"/>
      <c r="QAA53" s="14"/>
      <c r="QAB53" s="14"/>
      <c r="QAC53" s="14"/>
      <c r="QAD53" s="14"/>
      <c r="QAE53" s="14"/>
      <c r="QAF53" s="14"/>
      <c r="QAG53" s="14"/>
      <c r="QAH53" s="14"/>
      <c r="QAI53" s="14"/>
      <c r="QAJ53" s="14"/>
      <c r="QAK53" s="14"/>
      <c r="QAL53" s="14"/>
      <c r="QAM53" s="14"/>
      <c r="QAN53" s="14"/>
      <c r="QAO53" s="14"/>
      <c r="QAP53" s="14"/>
      <c r="QAQ53" s="14"/>
      <c r="QAR53" s="14"/>
      <c r="QAS53" s="14"/>
      <c r="QAT53" s="14"/>
      <c r="QAU53" s="14"/>
      <c r="QAV53" s="14"/>
      <c r="QAW53" s="14"/>
      <c r="QAX53" s="14"/>
      <c r="QAY53" s="14"/>
      <c r="QAZ53" s="14"/>
      <c r="QBA53" s="14"/>
      <c r="QBB53" s="14"/>
      <c r="QBC53" s="14"/>
      <c r="QBD53" s="14"/>
      <c r="QBE53" s="14"/>
      <c r="QBF53" s="14"/>
      <c r="QBG53" s="14"/>
      <c r="QBH53" s="14"/>
      <c r="QBI53" s="14"/>
      <c r="QBJ53" s="14"/>
      <c r="QBK53" s="14"/>
      <c r="QBL53" s="14"/>
      <c r="QBM53" s="14"/>
      <c r="QBN53" s="14"/>
      <c r="QBO53" s="14"/>
      <c r="QBP53" s="14"/>
      <c r="QBQ53" s="14"/>
      <c r="QBR53" s="14"/>
      <c r="QBS53" s="14"/>
      <c r="QBT53" s="14"/>
      <c r="QBU53" s="14"/>
      <c r="QBV53" s="14"/>
      <c r="QBW53" s="14"/>
      <c r="QBX53" s="14"/>
      <c r="QBY53" s="14"/>
      <c r="QBZ53" s="14"/>
      <c r="QCA53" s="14"/>
      <c r="QCB53" s="14"/>
      <c r="QCC53" s="14"/>
      <c r="QCD53" s="14"/>
      <c r="QCE53" s="14"/>
      <c r="QCF53" s="14"/>
      <c r="QCG53" s="14"/>
      <c r="QCH53" s="14"/>
      <c r="QCI53" s="14"/>
      <c r="QCJ53" s="14"/>
      <c r="QCK53" s="14"/>
      <c r="QCL53" s="14"/>
      <c r="QCM53" s="14"/>
      <c r="QCN53" s="14"/>
      <c r="QCO53" s="14"/>
      <c r="QCP53" s="14"/>
      <c r="QCQ53" s="14"/>
      <c r="QCR53" s="14"/>
      <c r="QCS53" s="14"/>
      <c r="QCT53" s="14"/>
      <c r="QCU53" s="14"/>
      <c r="QCV53" s="14"/>
      <c r="QCW53" s="14"/>
      <c r="QCX53" s="14"/>
      <c r="QCY53" s="14"/>
      <c r="QCZ53" s="14"/>
      <c r="QDA53" s="14"/>
      <c r="QDB53" s="14"/>
      <c r="QDC53" s="14"/>
      <c r="QDD53" s="14"/>
      <c r="QDE53" s="14"/>
      <c r="QDF53" s="14"/>
      <c r="QDG53" s="14"/>
      <c r="QDH53" s="14"/>
      <c r="QDI53" s="14"/>
      <c r="QDJ53" s="14"/>
      <c r="QDK53" s="14"/>
      <c r="QDL53" s="14"/>
      <c r="QDM53" s="14"/>
      <c r="QDN53" s="14"/>
      <c r="QDO53" s="14"/>
      <c r="QDP53" s="14"/>
      <c r="QDQ53" s="14"/>
      <c r="QDR53" s="14"/>
      <c r="QDS53" s="14"/>
      <c r="QDT53" s="14"/>
      <c r="QDU53" s="14"/>
      <c r="QDV53" s="14"/>
      <c r="QDW53" s="14"/>
      <c r="QDX53" s="14"/>
      <c r="QDY53" s="14"/>
      <c r="QDZ53" s="14"/>
      <c r="QEA53" s="14"/>
      <c r="QEB53" s="14"/>
      <c r="QEC53" s="14"/>
      <c r="QED53" s="14"/>
      <c r="QEE53" s="14"/>
      <c r="QEF53" s="14"/>
      <c r="QEG53" s="14"/>
      <c r="QEH53" s="14"/>
      <c r="QEI53" s="14"/>
      <c r="QEJ53" s="14"/>
      <c r="QEK53" s="14"/>
      <c r="QEL53" s="14"/>
      <c r="QEM53" s="14"/>
      <c r="QEN53" s="14"/>
      <c r="QEO53" s="14"/>
      <c r="QEP53" s="14"/>
      <c r="QEQ53" s="14"/>
      <c r="QER53" s="14"/>
      <c r="QES53" s="14"/>
      <c r="QET53" s="14"/>
      <c r="QEU53" s="14"/>
      <c r="QEV53" s="14"/>
      <c r="QEW53" s="14"/>
      <c r="QEX53" s="14"/>
      <c r="QEY53" s="14"/>
      <c r="QEZ53" s="14"/>
      <c r="QFA53" s="14"/>
      <c r="QFB53" s="14"/>
      <c r="QFC53" s="14"/>
      <c r="QFD53" s="14"/>
      <c r="QFE53" s="14"/>
      <c r="QFF53" s="14"/>
      <c r="QFG53" s="14"/>
      <c r="QFH53" s="14"/>
      <c r="QFI53" s="14"/>
      <c r="QFJ53" s="14"/>
      <c r="QFK53" s="14"/>
      <c r="QFL53" s="14"/>
      <c r="QFM53" s="14"/>
      <c r="QFN53" s="14"/>
      <c r="QFO53" s="14"/>
      <c r="QFP53" s="14"/>
      <c r="QFQ53" s="14"/>
      <c r="QFR53" s="14"/>
      <c r="QFS53" s="14"/>
      <c r="QFT53" s="14"/>
      <c r="QFU53" s="14"/>
      <c r="QFV53" s="14"/>
      <c r="QFW53" s="14"/>
      <c r="QFX53" s="14"/>
      <c r="QFY53" s="14"/>
      <c r="QFZ53" s="14"/>
      <c r="QGA53" s="14"/>
      <c r="QGB53" s="14"/>
      <c r="QGC53" s="14"/>
      <c r="QGD53" s="14"/>
      <c r="QGE53" s="14"/>
      <c r="QGF53" s="14"/>
      <c r="QGG53" s="14"/>
      <c r="QGH53" s="14"/>
      <c r="QGI53" s="14"/>
      <c r="QGJ53" s="14"/>
      <c r="QGK53" s="14"/>
      <c r="QGL53" s="14"/>
      <c r="QGM53" s="14"/>
      <c r="QGN53" s="14"/>
      <c r="QGO53" s="14"/>
      <c r="QGP53" s="14"/>
      <c r="QGQ53" s="14"/>
      <c r="QGR53" s="14"/>
      <c r="QGS53" s="14"/>
      <c r="QGT53" s="14"/>
      <c r="QGU53" s="14"/>
      <c r="QGV53" s="14"/>
      <c r="QGW53" s="14"/>
      <c r="QGX53" s="14"/>
      <c r="QGY53" s="14"/>
      <c r="QGZ53" s="14"/>
      <c r="QHA53" s="14"/>
      <c r="QHB53" s="14"/>
      <c r="QHC53" s="14"/>
      <c r="QHD53" s="14"/>
      <c r="QHE53" s="14"/>
      <c r="QHF53" s="14"/>
      <c r="QHG53" s="14"/>
      <c r="QHH53" s="14"/>
      <c r="QHI53" s="14"/>
      <c r="QHJ53" s="14"/>
      <c r="QHK53" s="14"/>
      <c r="QHL53" s="14"/>
      <c r="QHM53" s="14"/>
      <c r="QHN53" s="14"/>
      <c r="QHO53" s="14"/>
      <c r="QHP53" s="14"/>
      <c r="QHQ53" s="14"/>
      <c r="QHR53" s="14"/>
      <c r="QHS53" s="14"/>
      <c r="QHT53" s="14"/>
      <c r="QHU53" s="14"/>
      <c r="QHV53" s="14"/>
      <c r="QHW53" s="14"/>
      <c r="QHX53" s="14"/>
      <c r="QHY53" s="14"/>
      <c r="QHZ53" s="14"/>
      <c r="QIA53" s="14"/>
      <c r="QIB53" s="14"/>
      <c r="QIC53" s="14"/>
      <c r="QID53" s="14"/>
      <c r="QIE53" s="14"/>
      <c r="QIF53" s="14"/>
      <c r="QIG53" s="14"/>
      <c r="QIH53" s="14"/>
      <c r="QII53" s="14"/>
      <c r="QIJ53" s="14"/>
      <c r="QIK53" s="14"/>
      <c r="QIL53" s="14"/>
      <c r="QIM53" s="14"/>
      <c r="QIN53" s="14"/>
      <c r="QIO53" s="14"/>
      <c r="QIP53" s="14"/>
      <c r="QIQ53" s="14"/>
      <c r="QIR53" s="14"/>
      <c r="QIS53" s="14"/>
      <c r="QIT53" s="14"/>
      <c r="QIU53" s="14"/>
      <c r="QIV53" s="14"/>
      <c r="QIW53" s="14"/>
      <c r="QIX53" s="14"/>
      <c r="QIY53" s="14"/>
      <c r="QIZ53" s="14"/>
      <c r="QJA53" s="14"/>
      <c r="QJB53" s="14"/>
      <c r="QJC53" s="14"/>
      <c r="QJD53" s="14"/>
      <c r="QJE53" s="14"/>
      <c r="QJF53" s="14"/>
      <c r="QJG53" s="14"/>
      <c r="QJH53" s="14"/>
      <c r="QJI53" s="14"/>
      <c r="QJJ53" s="14"/>
      <c r="QJK53" s="14"/>
      <c r="QJL53" s="14"/>
      <c r="QJM53" s="14"/>
      <c r="QJN53" s="14"/>
      <c r="QJO53" s="14"/>
      <c r="QJP53" s="14"/>
      <c r="QJQ53" s="14"/>
      <c r="QJR53" s="14"/>
      <c r="QJS53" s="14"/>
      <c r="QJT53" s="14"/>
      <c r="QJU53" s="14"/>
      <c r="QJV53" s="14"/>
      <c r="QJW53" s="14"/>
      <c r="QJX53" s="14"/>
      <c r="QJY53" s="14"/>
      <c r="QJZ53" s="14"/>
      <c r="QKA53" s="14"/>
      <c r="QKB53" s="14"/>
      <c r="QKC53" s="14"/>
      <c r="QKD53" s="14"/>
      <c r="QKE53" s="14"/>
      <c r="QKF53" s="14"/>
      <c r="QKG53" s="14"/>
      <c r="QKH53" s="14"/>
      <c r="QKI53" s="14"/>
      <c r="QKJ53" s="14"/>
      <c r="QKK53" s="14"/>
      <c r="QKL53" s="14"/>
      <c r="QKM53" s="14"/>
      <c r="QKN53" s="14"/>
      <c r="QKO53" s="14"/>
      <c r="QKP53" s="14"/>
      <c r="QKQ53" s="14"/>
      <c r="QKR53" s="14"/>
      <c r="QKS53" s="14"/>
      <c r="QKT53" s="14"/>
      <c r="QKU53" s="14"/>
      <c r="QKV53" s="14"/>
      <c r="QKW53" s="14"/>
      <c r="QKX53" s="14"/>
      <c r="QKY53" s="14"/>
      <c r="QKZ53" s="14"/>
      <c r="QLA53" s="14"/>
      <c r="QLB53" s="14"/>
      <c r="QLC53" s="14"/>
      <c r="QLD53" s="14"/>
      <c r="QLE53" s="14"/>
      <c r="QLF53" s="14"/>
      <c r="QLG53" s="14"/>
      <c r="QLH53" s="14"/>
      <c r="QLI53" s="14"/>
      <c r="QLJ53" s="14"/>
      <c r="QLK53" s="14"/>
      <c r="QLL53" s="14"/>
      <c r="QLM53" s="14"/>
      <c r="QLN53" s="14"/>
      <c r="QLO53" s="14"/>
      <c r="QLP53" s="14"/>
      <c r="QLQ53" s="14"/>
      <c r="QLR53" s="14"/>
      <c r="QLS53" s="14"/>
      <c r="QLT53" s="14"/>
      <c r="QLU53" s="14"/>
      <c r="QLV53" s="14"/>
      <c r="QLW53" s="14"/>
      <c r="QLX53" s="14"/>
      <c r="QLY53" s="14"/>
      <c r="QLZ53" s="14"/>
      <c r="QMA53" s="14"/>
      <c r="QMB53" s="14"/>
      <c r="QMC53" s="14"/>
      <c r="QMD53" s="14"/>
      <c r="QME53" s="14"/>
      <c r="QMF53" s="14"/>
      <c r="QMG53" s="14"/>
      <c r="QMH53" s="14"/>
      <c r="QMI53" s="14"/>
      <c r="QMJ53" s="14"/>
      <c r="QMK53" s="14"/>
      <c r="QML53" s="14"/>
      <c r="QMM53" s="14"/>
      <c r="QMN53" s="14"/>
      <c r="QMO53" s="14"/>
      <c r="QMP53" s="14"/>
      <c r="QMQ53" s="14"/>
      <c r="QMR53" s="14"/>
      <c r="QMS53" s="14"/>
      <c r="QMT53" s="14"/>
      <c r="QMU53" s="14"/>
      <c r="QMV53" s="14"/>
      <c r="QMW53" s="14"/>
      <c r="QMX53" s="14"/>
      <c r="QMY53" s="14"/>
      <c r="QMZ53" s="14"/>
      <c r="QNA53" s="14"/>
      <c r="QNB53" s="14"/>
      <c r="QNC53" s="14"/>
      <c r="QND53" s="14"/>
      <c r="QNE53" s="14"/>
      <c r="QNF53" s="14"/>
      <c r="QNG53" s="14"/>
      <c r="QNH53" s="14"/>
      <c r="QNI53" s="14"/>
      <c r="QNJ53" s="14"/>
      <c r="QNK53" s="14"/>
      <c r="QNL53" s="14"/>
      <c r="QNM53" s="14"/>
      <c r="QNN53" s="14"/>
      <c r="QNO53" s="14"/>
      <c r="QNP53" s="14"/>
      <c r="QNQ53" s="14"/>
      <c r="QNR53" s="14"/>
      <c r="QNS53" s="14"/>
      <c r="QNT53" s="14"/>
      <c r="QNU53" s="14"/>
      <c r="QNV53" s="14"/>
      <c r="QNW53" s="14"/>
      <c r="QNX53" s="14"/>
      <c r="QNY53" s="14"/>
      <c r="QNZ53" s="14"/>
      <c r="QOA53" s="14"/>
      <c r="QOB53" s="14"/>
      <c r="QOC53" s="14"/>
      <c r="QOD53" s="14"/>
      <c r="QOE53" s="14"/>
      <c r="QOF53" s="14"/>
      <c r="QOG53" s="14"/>
      <c r="QOH53" s="14"/>
      <c r="QOI53" s="14"/>
      <c r="QOJ53" s="14"/>
      <c r="QOK53" s="14"/>
      <c r="QOL53" s="14"/>
      <c r="QOM53" s="14"/>
      <c r="QON53" s="14"/>
      <c r="QOO53" s="14"/>
      <c r="QOP53" s="14"/>
      <c r="QOQ53" s="14"/>
      <c r="QOR53" s="14"/>
      <c r="QOS53" s="14"/>
      <c r="QOT53" s="14"/>
      <c r="QOU53" s="14"/>
      <c r="QOV53" s="14"/>
      <c r="QOW53" s="14"/>
      <c r="QOX53" s="14"/>
      <c r="QOY53" s="14"/>
      <c r="QOZ53" s="14"/>
      <c r="QPA53" s="14"/>
      <c r="QPB53" s="14"/>
      <c r="QPC53" s="14"/>
      <c r="QPD53" s="14"/>
      <c r="QPE53" s="14"/>
      <c r="QPF53" s="14"/>
      <c r="QPG53" s="14"/>
      <c r="QPH53" s="14"/>
      <c r="QPI53" s="14"/>
      <c r="QPJ53" s="14"/>
      <c r="QPK53" s="14"/>
      <c r="QPL53" s="14"/>
      <c r="QPM53" s="14"/>
      <c r="QPN53" s="14"/>
      <c r="QPO53" s="14"/>
      <c r="QPP53" s="14"/>
      <c r="QPQ53" s="14"/>
      <c r="QPR53" s="14"/>
      <c r="QPS53" s="14"/>
      <c r="QPT53" s="14"/>
      <c r="QPU53" s="14"/>
      <c r="QPV53" s="14"/>
      <c r="QPW53" s="14"/>
      <c r="QPX53" s="14"/>
      <c r="QPY53" s="14"/>
      <c r="QPZ53" s="14"/>
      <c r="QQA53" s="14"/>
      <c r="QQB53" s="14"/>
      <c r="QQC53" s="14"/>
      <c r="QQD53" s="14"/>
      <c r="QQE53" s="14"/>
      <c r="QQF53" s="14"/>
      <c r="QQG53" s="14"/>
      <c r="QQH53" s="14"/>
      <c r="QQI53" s="14"/>
      <c r="QQJ53" s="14"/>
      <c r="QQK53" s="14"/>
      <c r="QQL53" s="14"/>
      <c r="QQM53" s="14"/>
      <c r="QQN53" s="14"/>
      <c r="QQO53" s="14"/>
      <c r="QQP53" s="14"/>
      <c r="QQQ53" s="14"/>
      <c r="QQR53" s="14"/>
      <c r="QQS53" s="14"/>
      <c r="QQT53" s="14"/>
      <c r="QQU53" s="14"/>
      <c r="QQV53" s="14"/>
      <c r="QQW53" s="14"/>
      <c r="QQX53" s="14"/>
      <c r="QQY53" s="14"/>
      <c r="QQZ53" s="14"/>
      <c r="QRA53" s="14"/>
      <c r="QRB53" s="14"/>
      <c r="QRC53" s="14"/>
      <c r="QRD53" s="14"/>
      <c r="QRE53" s="14"/>
      <c r="QRF53" s="14"/>
      <c r="QRG53" s="14"/>
      <c r="QRH53" s="14"/>
      <c r="QRI53" s="14"/>
      <c r="QRJ53" s="14"/>
      <c r="QRK53" s="14"/>
      <c r="QRL53" s="14"/>
      <c r="QRM53" s="14"/>
      <c r="QRN53" s="14"/>
      <c r="QRO53" s="14"/>
      <c r="QRP53" s="14"/>
      <c r="QRQ53" s="14"/>
      <c r="QRR53" s="14"/>
      <c r="QRS53" s="14"/>
      <c r="QRT53" s="14"/>
      <c r="QRU53" s="14"/>
      <c r="QRV53" s="14"/>
      <c r="QRW53" s="14"/>
      <c r="QRX53" s="14"/>
      <c r="QRY53" s="14"/>
      <c r="QRZ53" s="14"/>
      <c r="QSA53" s="14"/>
      <c r="QSB53" s="14"/>
      <c r="QSC53" s="14"/>
      <c r="QSD53" s="14"/>
      <c r="QSE53" s="14"/>
      <c r="QSF53" s="14"/>
      <c r="QSG53" s="14"/>
      <c r="QSH53" s="14"/>
      <c r="QSI53" s="14"/>
      <c r="QSJ53" s="14"/>
      <c r="QSK53" s="14"/>
      <c r="QSL53" s="14"/>
      <c r="QSM53" s="14"/>
      <c r="QSN53" s="14"/>
      <c r="QSO53" s="14"/>
      <c r="QSP53" s="14"/>
      <c r="QSQ53" s="14"/>
      <c r="QSR53" s="14"/>
      <c r="QSS53" s="14"/>
      <c r="QST53" s="14"/>
      <c r="QSU53" s="14"/>
      <c r="QSV53" s="14"/>
      <c r="QSW53" s="14"/>
      <c r="QSX53" s="14"/>
      <c r="QSY53" s="14"/>
      <c r="QSZ53" s="14"/>
      <c r="QTA53" s="14"/>
      <c r="QTB53" s="14"/>
      <c r="QTC53" s="14"/>
      <c r="QTD53" s="14"/>
      <c r="QTE53" s="14"/>
      <c r="QTF53" s="14"/>
      <c r="QTG53" s="14"/>
      <c r="QTH53" s="14"/>
      <c r="QTI53" s="14"/>
      <c r="QTJ53" s="14"/>
      <c r="QTK53" s="14"/>
      <c r="QTL53" s="14"/>
      <c r="QTM53" s="14"/>
      <c r="QTN53" s="14"/>
      <c r="QTO53" s="14"/>
      <c r="QTP53" s="14"/>
      <c r="QTQ53" s="14"/>
      <c r="QTR53" s="14"/>
      <c r="QTS53" s="14"/>
      <c r="QTT53" s="14"/>
      <c r="QTU53" s="14"/>
      <c r="QTV53" s="14"/>
      <c r="QTW53" s="14"/>
      <c r="QTX53" s="14"/>
      <c r="QTY53" s="14"/>
      <c r="QTZ53" s="14"/>
      <c r="QUA53" s="14"/>
      <c r="QUB53" s="14"/>
      <c r="QUC53" s="14"/>
      <c r="QUD53" s="14"/>
      <c r="QUE53" s="14"/>
      <c r="QUF53" s="14"/>
      <c r="QUG53" s="14"/>
      <c r="QUH53" s="14"/>
      <c r="QUI53" s="14"/>
      <c r="QUJ53" s="14"/>
      <c r="QUK53" s="14"/>
      <c r="QUL53" s="14"/>
      <c r="QUM53" s="14"/>
      <c r="QUN53" s="14"/>
      <c r="QUO53" s="14"/>
      <c r="QUP53" s="14"/>
      <c r="QUQ53" s="14"/>
      <c r="QUR53" s="14"/>
      <c r="QUS53" s="14"/>
      <c r="QUT53" s="14"/>
      <c r="QUU53" s="14"/>
      <c r="QUV53" s="14"/>
      <c r="QUW53" s="14"/>
      <c r="QUX53" s="14"/>
      <c r="QUY53" s="14"/>
      <c r="QUZ53" s="14"/>
      <c r="QVA53" s="14"/>
      <c r="QVB53" s="14"/>
      <c r="QVC53" s="14"/>
      <c r="QVD53" s="14"/>
      <c r="QVE53" s="14"/>
      <c r="QVF53" s="14"/>
      <c r="QVG53" s="14"/>
      <c r="QVH53" s="14"/>
      <c r="QVI53" s="14"/>
      <c r="QVJ53" s="14"/>
      <c r="QVK53" s="14"/>
      <c r="QVL53" s="14"/>
      <c r="QVM53" s="14"/>
      <c r="QVN53" s="14"/>
      <c r="QVO53" s="14"/>
      <c r="QVP53" s="14"/>
      <c r="QVQ53" s="14"/>
      <c r="QVR53" s="14"/>
      <c r="QVS53" s="14"/>
      <c r="QVT53" s="14"/>
      <c r="QVU53" s="14"/>
      <c r="QVV53" s="14"/>
      <c r="QVW53" s="14"/>
      <c r="QVX53" s="14"/>
      <c r="QVY53" s="14"/>
      <c r="QVZ53" s="14"/>
      <c r="QWA53" s="14"/>
      <c r="QWB53" s="14"/>
      <c r="QWC53" s="14"/>
      <c r="QWD53" s="14"/>
      <c r="QWE53" s="14"/>
      <c r="QWF53" s="14"/>
      <c r="QWG53" s="14"/>
      <c r="QWH53" s="14"/>
      <c r="QWI53" s="14"/>
      <c r="QWJ53" s="14"/>
      <c r="QWK53" s="14"/>
      <c r="QWL53" s="14"/>
      <c r="QWM53" s="14"/>
      <c r="QWN53" s="14"/>
      <c r="QWO53" s="14"/>
      <c r="QWP53" s="14"/>
      <c r="QWQ53" s="14"/>
      <c r="QWR53" s="14"/>
      <c r="QWS53" s="14"/>
      <c r="QWT53" s="14"/>
      <c r="QWU53" s="14"/>
      <c r="QWV53" s="14"/>
      <c r="QWW53" s="14"/>
      <c r="QWX53" s="14"/>
      <c r="QWY53" s="14"/>
      <c r="QWZ53" s="14"/>
      <c r="QXA53" s="14"/>
      <c r="QXB53" s="14"/>
      <c r="QXC53" s="14"/>
      <c r="QXD53" s="14"/>
      <c r="QXE53" s="14"/>
      <c r="QXF53" s="14"/>
      <c r="QXG53" s="14"/>
      <c r="QXH53" s="14"/>
      <c r="QXI53" s="14"/>
      <c r="QXJ53" s="14"/>
      <c r="QXK53" s="14"/>
      <c r="QXL53" s="14"/>
      <c r="QXM53" s="14"/>
      <c r="QXN53" s="14"/>
      <c r="QXO53" s="14"/>
      <c r="QXP53" s="14"/>
      <c r="QXQ53" s="14"/>
      <c r="QXR53" s="14"/>
      <c r="QXS53" s="14"/>
      <c r="QXT53" s="14"/>
      <c r="QXU53" s="14"/>
      <c r="QXV53" s="14"/>
      <c r="QXW53" s="14"/>
      <c r="QXX53" s="14"/>
      <c r="QXY53" s="14"/>
      <c r="QXZ53" s="14"/>
      <c r="QYA53" s="14"/>
      <c r="QYB53" s="14"/>
      <c r="QYC53" s="14"/>
      <c r="QYD53" s="14"/>
      <c r="QYE53" s="14"/>
      <c r="QYF53" s="14"/>
      <c r="QYG53" s="14"/>
      <c r="QYH53" s="14"/>
      <c r="QYI53" s="14"/>
      <c r="QYJ53" s="14"/>
      <c r="QYK53" s="14"/>
      <c r="QYL53" s="14"/>
      <c r="QYM53" s="14"/>
      <c r="QYN53" s="14"/>
      <c r="QYO53" s="14"/>
      <c r="QYP53" s="14"/>
      <c r="QYQ53" s="14"/>
      <c r="QYR53" s="14"/>
      <c r="QYS53" s="14"/>
      <c r="QYT53" s="14"/>
      <c r="QYU53" s="14"/>
      <c r="QYV53" s="14"/>
      <c r="QYW53" s="14"/>
      <c r="QYX53" s="14"/>
      <c r="QYY53" s="14"/>
      <c r="QYZ53" s="14"/>
      <c r="QZA53" s="14"/>
      <c r="QZB53" s="14"/>
      <c r="QZC53" s="14"/>
      <c r="QZD53" s="14"/>
      <c r="QZE53" s="14"/>
      <c r="QZF53" s="14"/>
      <c r="QZG53" s="14"/>
      <c r="QZH53" s="14"/>
      <c r="QZI53" s="14"/>
      <c r="QZJ53" s="14"/>
      <c r="QZK53" s="14"/>
      <c r="QZL53" s="14"/>
      <c r="QZM53" s="14"/>
      <c r="QZN53" s="14"/>
      <c r="QZO53" s="14"/>
      <c r="QZP53" s="14"/>
      <c r="QZQ53" s="14"/>
      <c r="QZR53" s="14"/>
      <c r="QZS53" s="14"/>
      <c r="QZT53" s="14"/>
      <c r="QZU53" s="14"/>
      <c r="QZV53" s="14"/>
      <c r="QZW53" s="14"/>
      <c r="QZX53" s="14"/>
      <c r="QZY53" s="14"/>
      <c r="QZZ53" s="14"/>
      <c r="RAA53" s="14"/>
      <c r="RAB53" s="14"/>
      <c r="RAC53" s="14"/>
      <c r="RAD53" s="14"/>
      <c r="RAE53" s="14"/>
      <c r="RAF53" s="14"/>
      <c r="RAG53" s="14"/>
      <c r="RAH53" s="14"/>
      <c r="RAI53" s="14"/>
      <c r="RAJ53" s="14"/>
      <c r="RAK53" s="14"/>
      <c r="RAL53" s="14"/>
      <c r="RAM53" s="14"/>
      <c r="RAN53" s="14"/>
      <c r="RAO53" s="14"/>
      <c r="RAP53" s="14"/>
      <c r="RAQ53" s="14"/>
      <c r="RAR53" s="14"/>
      <c r="RAS53" s="14"/>
      <c r="RAT53" s="14"/>
      <c r="RAU53" s="14"/>
      <c r="RAV53" s="14"/>
      <c r="RAW53" s="14"/>
      <c r="RAX53" s="14"/>
      <c r="RAY53" s="14"/>
      <c r="RAZ53" s="14"/>
      <c r="RBA53" s="14"/>
      <c r="RBB53" s="14"/>
      <c r="RBC53" s="14"/>
      <c r="RBD53" s="14"/>
      <c r="RBE53" s="14"/>
      <c r="RBF53" s="14"/>
      <c r="RBG53" s="14"/>
      <c r="RBH53" s="14"/>
      <c r="RBI53" s="14"/>
      <c r="RBJ53" s="14"/>
      <c r="RBK53" s="14"/>
      <c r="RBL53" s="14"/>
      <c r="RBM53" s="14"/>
      <c r="RBN53" s="14"/>
      <c r="RBO53" s="14"/>
      <c r="RBP53" s="14"/>
      <c r="RBQ53" s="14"/>
      <c r="RBR53" s="14"/>
      <c r="RBS53" s="14"/>
      <c r="RBT53" s="14"/>
      <c r="RBU53" s="14"/>
      <c r="RBV53" s="14"/>
      <c r="RBW53" s="14"/>
      <c r="RBX53" s="14"/>
      <c r="RBY53" s="14"/>
      <c r="RBZ53" s="14"/>
      <c r="RCA53" s="14"/>
      <c r="RCB53" s="14"/>
      <c r="RCC53" s="14"/>
      <c r="RCD53" s="14"/>
      <c r="RCE53" s="14"/>
      <c r="RCF53" s="14"/>
      <c r="RCG53" s="14"/>
      <c r="RCH53" s="14"/>
      <c r="RCI53" s="14"/>
      <c r="RCJ53" s="14"/>
      <c r="RCK53" s="14"/>
      <c r="RCL53" s="14"/>
      <c r="RCM53" s="14"/>
      <c r="RCN53" s="14"/>
      <c r="RCO53" s="14"/>
      <c r="RCP53" s="14"/>
      <c r="RCQ53" s="14"/>
      <c r="RCR53" s="14"/>
      <c r="RCS53" s="14"/>
      <c r="RCT53" s="14"/>
      <c r="RCU53" s="14"/>
      <c r="RCV53" s="14"/>
      <c r="RCW53" s="14"/>
      <c r="RCX53" s="14"/>
      <c r="RCY53" s="14"/>
      <c r="RCZ53" s="14"/>
      <c r="RDA53" s="14"/>
      <c r="RDB53" s="14"/>
      <c r="RDC53" s="14"/>
      <c r="RDD53" s="14"/>
      <c r="RDE53" s="14"/>
      <c r="RDF53" s="14"/>
      <c r="RDG53" s="14"/>
      <c r="RDH53" s="14"/>
      <c r="RDI53" s="14"/>
      <c r="RDJ53" s="14"/>
      <c r="RDK53" s="14"/>
      <c r="RDL53" s="14"/>
      <c r="RDM53" s="14"/>
      <c r="RDN53" s="14"/>
      <c r="RDO53" s="14"/>
      <c r="RDP53" s="14"/>
      <c r="RDQ53" s="14"/>
      <c r="RDR53" s="14"/>
      <c r="RDS53" s="14"/>
      <c r="RDT53" s="14"/>
      <c r="RDU53" s="14"/>
      <c r="RDV53" s="14"/>
      <c r="RDW53" s="14"/>
      <c r="RDX53" s="14"/>
      <c r="RDY53" s="14"/>
      <c r="RDZ53" s="14"/>
      <c r="REA53" s="14"/>
      <c r="REB53" s="14"/>
      <c r="REC53" s="14"/>
      <c r="RED53" s="14"/>
      <c r="REE53" s="14"/>
      <c r="REF53" s="14"/>
      <c r="REG53" s="14"/>
      <c r="REH53" s="14"/>
      <c r="REI53" s="14"/>
      <c r="REJ53" s="14"/>
      <c r="REK53" s="14"/>
      <c r="REL53" s="14"/>
      <c r="REM53" s="14"/>
      <c r="REN53" s="14"/>
      <c r="REO53" s="14"/>
      <c r="REP53" s="14"/>
      <c r="REQ53" s="14"/>
      <c r="RER53" s="14"/>
      <c r="RES53" s="14"/>
      <c r="RET53" s="14"/>
      <c r="REU53" s="14"/>
      <c r="REV53" s="14"/>
      <c r="REW53" s="14"/>
      <c r="REX53" s="14"/>
      <c r="REY53" s="14"/>
      <c r="REZ53" s="14"/>
      <c r="RFA53" s="14"/>
      <c r="RFB53" s="14"/>
      <c r="RFC53" s="14"/>
      <c r="RFD53" s="14"/>
      <c r="RFE53" s="14"/>
      <c r="RFF53" s="14"/>
      <c r="RFG53" s="14"/>
      <c r="RFH53" s="14"/>
      <c r="RFI53" s="14"/>
      <c r="RFJ53" s="14"/>
      <c r="RFK53" s="14"/>
      <c r="RFL53" s="14"/>
      <c r="RFM53" s="14"/>
      <c r="RFN53" s="14"/>
      <c r="RFO53" s="14"/>
      <c r="RFP53" s="14"/>
      <c r="RFQ53" s="14"/>
      <c r="RFR53" s="14"/>
      <c r="RFS53" s="14"/>
      <c r="RFT53" s="14"/>
      <c r="RFU53" s="14"/>
      <c r="RFV53" s="14"/>
      <c r="RFW53" s="14"/>
      <c r="RFX53" s="14"/>
      <c r="RFY53" s="14"/>
      <c r="RFZ53" s="14"/>
      <c r="RGA53" s="14"/>
      <c r="RGB53" s="14"/>
      <c r="RGC53" s="14"/>
      <c r="RGD53" s="14"/>
      <c r="RGE53" s="14"/>
      <c r="RGF53" s="14"/>
      <c r="RGG53" s="14"/>
      <c r="RGH53" s="14"/>
      <c r="RGI53" s="14"/>
      <c r="RGJ53" s="14"/>
      <c r="RGK53" s="14"/>
      <c r="RGL53" s="14"/>
      <c r="RGM53" s="14"/>
      <c r="RGN53" s="14"/>
      <c r="RGO53" s="14"/>
      <c r="RGP53" s="14"/>
      <c r="RGQ53" s="14"/>
      <c r="RGR53" s="14"/>
      <c r="RGS53" s="14"/>
      <c r="RGT53" s="14"/>
      <c r="RGU53" s="14"/>
      <c r="RGV53" s="14"/>
      <c r="RGW53" s="14"/>
      <c r="RGX53" s="14"/>
      <c r="RGY53" s="14"/>
      <c r="RGZ53" s="14"/>
      <c r="RHA53" s="14"/>
      <c r="RHB53" s="14"/>
      <c r="RHC53" s="14"/>
      <c r="RHD53" s="14"/>
      <c r="RHE53" s="14"/>
      <c r="RHF53" s="14"/>
      <c r="RHG53" s="14"/>
      <c r="RHH53" s="14"/>
      <c r="RHI53" s="14"/>
      <c r="RHJ53" s="14"/>
      <c r="RHK53" s="14"/>
      <c r="RHL53" s="14"/>
      <c r="RHM53" s="14"/>
      <c r="RHN53" s="14"/>
      <c r="RHO53" s="14"/>
      <c r="RHP53" s="14"/>
      <c r="RHQ53" s="14"/>
      <c r="RHR53" s="14"/>
      <c r="RHS53" s="14"/>
      <c r="RHT53" s="14"/>
      <c r="RHU53" s="14"/>
      <c r="RHV53" s="14"/>
      <c r="RHW53" s="14"/>
      <c r="RHX53" s="14"/>
      <c r="RHY53" s="14"/>
      <c r="RHZ53" s="14"/>
      <c r="RIA53" s="14"/>
      <c r="RIB53" s="14"/>
      <c r="RIC53" s="14"/>
      <c r="RID53" s="14"/>
      <c r="RIE53" s="14"/>
      <c r="RIF53" s="14"/>
      <c r="RIG53" s="14"/>
      <c r="RIH53" s="14"/>
      <c r="RII53" s="14"/>
      <c r="RIJ53" s="14"/>
      <c r="RIK53" s="14"/>
      <c r="RIL53" s="14"/>
      <c r="RIM53" s="14"/>
      <c r="RIN53" s="14"/>
      <c r="RIO53" s="14"/>
      <c r="RIP53" s="14"/>
      <c r="RIQ53" s="14"/>
      <c r="RIR53" s="14"/>
      <c r="RIS53" s="14"/>
      <c r="RIT53" s="14"/>
      <c r="RIU53" s="14"/>
      <c r="RIV53" s="14"/>
      <c r="RIW53" s="14"/>
      <c r="RIX53" s="14"/>
      <c r="RIY53" s="14"/>
      <c r="RIZ53" s="14"/>
      <c r="RJA53" s="14"/>
      <c r="RJB53" s="14"/>
      <c r="RJC53" s="14"/>
      <c r="RJD53" s="14"/>
      <c r="RJE53" s="14"/>
      <c r="RJF53" s="14"/>
      <c r="RJG53" s="14"/>
      <c r="RJH53" s="14"/>
      <c r="RJI53" s="14"/>
      <c r="RJJ53" s="14"/>
      <c r="RJK53" s="14"/>
      <c r="RJL53" s="14"/>
      <c r="RJM53" s="14"/>
      <c r="RJN53" s="14"/>
      <c r="RJO53" s="14"/>
      <c r="RJP53" s="14"/>
      <c r="RJQ53" s="14"/>
      <c r="RJR53" s="14"/>
      <c r="RJS53" s="14"/>
      <c r="RJT53" s="14"/>
      <c r="RJU53" s="14"/>
      <c r="RJV53" s="14"/>
      <c r="RJW53" s="14"/>
      <c r="RJX53" s="14"/>
      <c r="RJY53" s="14"/>
      <c r="RJZ53" s="14"/>
      <c r="RKA53" s="14"/>
      <c r="RKB53" s="14"/>
      <c r="RKC53" s="14"/>
      <c r="RKD53" s="14"/>
      <c r="RKE53" s="14"/>
      <c r="RKF53" s="14"/>
      <c r="RKG53" s="14"/>
      <c r="RKH53" s="14"/>
      <c r="RKI53" s="14"/>
      <c r="RKJ53" s="14"/>
      <c r="RKK53" s="14"/>
      <c r="RKL53" s="14"/>
      <c r="RKM53" s="14"/>
      <c r="RKN53" s="14"/>
      <c r="RKO53" s="14"/>
      <c r="RKP53" s="14"/>
      <c r="RKQ53" s="14"/>
      <c r="RKR53" s="14"/>
      <c r="RKS53" s="14"/>
      <c r="RKT53" s="14"/>
      <c r="RKU53" s="14"/>
      <c r="RKV53" s="14"/>
      <c r="RKW53" s="14"/>
      <c r="RKX53" s="14"/>
      <c r="RKY53" s="14"/>
      <c r="RKZ53" s="14"/>
      <c r="RLA53" s="14"/>
      <c r="RLB53" s="14"/>
      <c r="RLC53" s="14"/>
      <c r="RLD53" s="14"/>
      <c r="RLE53" s="14"/>
      <c r="RLF53" s="14"/>
      <c r="RLG53" s="14"/>
      <c r="RLH53" s="14"/>
      <c r="RLI53" s="14"/>
      <c r="RLJ53" s="14"/>
      <c r="RLK53" s="14"/>
      <c r="RLL53" s="14"/>
      <c r="RLM53" s="14"/>
      <c r="RLN53" s="14"/>
      <c r="RLO53" s="14"/>
      <c r="RLP53" s="14"/>
      <c r="RLQ53" s="14"/>
      <c r="RLR53" s="14"/>
      <c r="RLS53" s="14"/>
      <c r="RLT53" s="14"/>
      <c r="RLU53" s="14"/>
      <c r="RLV53" s="14"/>
      <c r="RLW53" s="14"/>
      <c r="RLX53" s="14"/>
      <c r="RLY53" s="14"/>
      <c r="RLZ53" s="14"/>
      <c r="RMA53" s="14"/>
      <c r="RMB53" s="14"/>
      <c r="RMC53" s="14"/>
      <c r="RMD53" s="14"/>
      <c r="RME53" s="14"/>
      <c r="RMF53" s="14"/>
      <c r="RMG53" s="14"/>
      <c r="RMH53" s="14"/>
      <c r="RMI53" s="14"/>
      <c r="RMJ53" s="14"/>
      <c r="RMK53" s="14"/>
      <c r="RML53" s="14"/>
      <c r="RMM53" s="14"/>
      <c r="RMN53" s="14"/>
      <c r="RMO53" s="14"/>
      <c r="RMP53" s="14"/>
      <c r="RMQ53" s="14"/>
      <c r="RMR53" s="14"/>
      <c r="RMS53" s="14"/>
      <c r="RMT53" s="14"/>
      <c r="RMU53" s="14"/>
      <c r="RMV53" s="14"/>
      <c r="RMW53" s="14"/>
      <c r="RMX53" s="14"/>
      <c r="RMY53" s="14"/>
      <c r="RMZ53" s="14"/>
      <c r="RNA53" s="14"/>
      <c r="RNB53" s="14"/>
      <c r="RNC53" s="14"/>
      <c r="RND53" s="14"/>
      <c r="RNE53" s="14"/>
      <c r="RNF53" s="14"/>
      <c r="RNG53" s="14"/>
      <c r="RNH53" s="14"/>
      <c r="RNI53" s="14"/>
      <c r="RNJ53" s="14"/>
      <c r="RNK53" s="14"/>
      <c r="RNL53" s="14"/>
      <c r="RNM53" s="14"/>
      <c r="RNN53" s="14"/>
      <c r="RNO53" s="14"/>
      <c r="RNP53" s="14"/>
      <c r="RNQ53" s="14"/>
      <c r="RNR53" s="14"/>
      <c r="RNS53" s="14"/>
      <c r="RNT53" s="14"/>
      <c r="RNU53" s="14"/>
      <c r="RNV53" s="14"/>
      <c r="RNW53" s="14"/>
      <c r="RNX53" s="14"/>
      <c r="RNY53" s="14"/>
      <c r="RNZ53" s="14"/>
      <c r="ROA53" s="14"/>
      <c r="ROB53" s="14"/>
      <c r="ROC53" s="14"/>
      <c r="ROD53" s="14"/>
      <c r="ROE53" s="14"/>
      <c r="ROF53" s="14"/>
      <c r="ROG53" s="14"/>
      <c r="ROH53" s="14"/>
      <c r="ROI53" s="14"/>
      <c r="ROJ53" s="14"/>
      <c r="ROK53" s="14"/>
      <c r="ROL53" s="14"/>
      <c r="ROM53" s="14"/>
      <c r="RON53" s="14"/>
      <c r="ROO53" s="14"/>
      <c r="ROP53" s="14"/>
      <c r="ROQ53" s="14"/>
      <c r="ROR53" s="14"/>
      <c r="ROS53" s="14"/>
      <c r="ROT53" s="14"/>
      <c r="ROU53" s="14"/>
      <c r="ROV53" s="14"/>
      <c r="ROW53" s="14"/>
      <c r="ROX53" s="14"/>
      <c r="ROY53" s="14"/>
      <c r="ROZ53" s="14"/>
      <c r="RPA53" s="14"/>
      <c r="RPB53" s="14"/>
      <c r="RPC53" s="14"/>
      <c r="RPD53" s="14"/>
      <c r="RPE53" s="14"/>
      <c r="RPF53" s="14"/>
      <c r="RPG53" s="14"/>
      <c r="RPH53" s="14"/>
      <c r="RPI53" s="14"/>
      <c r="RPJ53" s="14"/>
      <c r="RPK53" s="14"/>
      <c r="RPL53" s="14"/>
      <c r="RPM53" s="14"/>
      <c r="RPN53" s="14"/>
      <c r="RPO53" s="14"/>
      <c r="RPP53" s="14"/>
      <c r="RPQ53" s="14"/>
      <c r="RPR53" s="14"/>
      <c r="RPS53" s="14"/>
      <c r="RPT53" s="14"/>
      <c r="RPU53" s="14"/>
      <c r="RPV53" s="14"/>
      <c r="RPW53" s="14"/>
      <c r="RPX53" s="14"/>
      <c r="RPY53" s="14"/>
      <c r="RPZ53" s="14"/>
      <c r="RQA53" s="14"/>
      <c r="RQB53" s="14"/>
      <c r="RQC53" s="14"/>
      <c r="RQD53" s="14"/>
      <c r="RQE53" s="14"/>
      <c r="RQF53" s="14"/>
      <c r="RQG53" s="14"/>
      <c r="RQH53" s="14"/>
      <c r="RQI53" s="14"/>
      <c r="RQJ53" s="14"/>
      <c r="RQK53" s="14"/>
      <c r="RQL53" s="14"/>
      <c r="RQM53" s="14"/>
      <c r="RQN53" s="14"/>
      <c r="RQO53" s="14"/>
      <c r="RQP53" s="14"/>
      <c r="RQQ53" s="14"/>
      <c r="RQR53" s="14"/>
      <c r="RQS53" s="14"/>
      <c r="RQT53" s="14"/>
      <c r="RQU53" s="14"/>
      <c r="RQV53" s="14"/>
      <c r="RQW53" s="14"/>
      <c r="RQX53" s="14"/>
      <c r="RQY53" s="14"/>
      <c r="RQZ53" s="14"/>
      <c r="RRA53" s="14"/>
      <c r="RRB53" s="14"/>
      <c r="RRC53" s="14"/>
      <c r="RRD53" s="14"/>
      <c r="RRE53" s="14"/>
      <c r="RRF53" s="14"/>
      <c r="RRG53" s="14"/>
      <c r="RRH53" s="14"/>
      <c r="RRI53" s="14"/>
      <c r="RRJ53" s="14"/>
      <c r="RRK53" s="14"/>
      <c r="RRL53" s="14"/>
      <c r="RRM53" s="14"/>
      <c r="RRN53" s="14"/>
      <c r="RRO53" s="14"/>
      <c r="RRP53" s="14"/>
      <c r="RRQ53" s="14"/>
      <c r="RRR53" s="14"/>
      <c r="RRS53" s="14"/>
      <c r="RRT53" s="14"/>
      <c r="RRU53" s="14"/>
      <c r="RRV53" s="14"/>
      <c r="RRW53" s="14"/>
      <c r="RRX53" s="14"/>
      <c r="RRY53" s="14"/>
      <c r="RRZ53" s="14"/>
      <c r="RSA53" s="14"/>
      <c r="RSB53" s="14"/>
      <c r="RSC53" s="14"/>
      <c r="RSD53" s="14"/>
      <c r="RSE53" s="14"/>
      <c r="RSF53" s="14"/>
      <c r="RSG53" s="14"/>
      <c r="RSH53" s="14"/>
      <c r="RSI53" s="14"/>
      <c r="RSJ53" s="14"/>
      <c r="RSK53" s="14"/>
      <c r="RSL53" s="14"/>
      <c r="RSM53" s="14"/>
      <c r="RSN53" s="14"/>
      <c r="RSO53" s="14"/>
      <c r="RSP53" s="14"/>
      <c r="RSQ53" s="14"/>
      <c r="RSR53" s="14"/>
      <c r="RSS53" s="14"/>
      <c r="RST53" s="14"/>
      <c r="RSU53" s="14"/>
      <c r="RSV53" s="14"/>
      <c r="RSW53" s="14"/>
      <c r="RSX53" s="14"/>
      <c r="RSY53" s="14"/>
      <c r="RSZ53" s="14"/>
      <c r="RTA53" s="14"/>
      <c r="RTB53" s="14"/>
      <c r="RTC53" s="14"/>
      <c r="RTD53" s="14"/>
      <c r="RTE53" s="14"/>
      <c r="RTF53" s="14"/>
      <c r="RTG53" s="14"/>
      <c r="RTH53" s="14"/>
      <c r="RTI53" s="14"/>
      <c r="RTJ53" s="14"/>
      <c r="RTK53" s="14"/>
      <c r="RTL53" s="14"/>
      <c r="RTM53" s="14"/>
      <c r="RTN53" s="14"/>
      <c r="RTO53" s="14"/>
      <c r="RTP53" s="14"/>
      <c r="RTQ53" s="14"/>
      <c r="RTR53" s="14"/>
      <c r="RTS53" s="14"/>
      <c r="RTT53" s="14"/>
      <c r="RTU53" s="14"/>
      <c r="RTV53" s="14"/>
      <c r="RTW53" s="14"/>
      <c r="RTX53" s="14"/>
      <c r="RTY53" s="14"/>
      <c r="RTZ53" s="14"/>
      <c r="RUA53" s="14"/>
      <c r="RUB53" s="14"/>
      <c r="RUC53" s="14"/>
      <c r="RUD53" s="14"/>
      <c r="RUE53" s="14"/>
      <c r="RUF53" s="14"/>
      <c r="RUG53" s="14"/>
      <c r="RUH53" s="14"/>
      <c r="RUI53" s="14"/>
      <c r="RUJ53" s="14"/>
      <c r="RUK53" s="14"/>
      <c r="RUL53" s="14"/>
      <c r="RUM53" s="14"/>
      <c r="RUN53" s="14"/>
      <c r="RUO53" s="14"/>
      <c r="RUP53" s="14"/>
      <c r="RUQ53" s="14"/>
      <c r="RUR53" s="14"/>
      <c r="RUS53" s="14"/>
      <c r="RUT53" s="14"/>
      <c r="RUU53" s="14"/>
      <c r="RUV53" s="14"/>
      <c r="RUW53" s="14"/>
      <c r="RUX53" s="14"/>
      <c r="RUY53" s="14"/>
      <c r="RUZ53" s="14"/>
      <c r="RVA53" s="14"/>
      <c r="RVB53" s="14"/>
      <c r="RVC53" s="14"/>
      <c r="RVD53" s="14"/>
      <c r="RVE53" s="14"/>
      <c r="RVF53" s="14"/>
      <c r="RVG53" s="14"/>
      <c r="RVH53" s="14"/>
      <c r="RVI53" s="14"/>
      <c r="RVJ53" s="14"/>
      <c r="RVK53" s="14"/>
      <c r="RVL53" s="14"/>
      <c r="RVM53" s="14"/>
      <c r="RVN53" s="14"/>
      <c r="RVO53" s="14"/>
      <c r="RVP53" s="14"/>
      <c r="RVQ53" s="14"/>
      <c r="RVR53" s="14"/>
      <c r="RVS53" s="14"/>
      <c r="RVT53" s="14"/>
      <c r="RVU53" s="14"/>
      <c r="RVV53" s="14"/>
      <c r="RVW53" s="14"/>
      <c r="RVX53" s="14"/>
      <c r="RVY53" s="14"/>
      <c r="RVZ53" s="14"/>
      <c r="RWA53" s="14"/>
      <c r="RWB53" s="14"/>
      <c r="RWC53" s="14"/>
      <c r="RWD53" s="14"/>
      <c r="RWE53" s="14"/>
      <c r="RWF53" s="14"/>
      <c r="RWG53" s="14"/>
      <c r="RWH53" s="14"/>
      <c r="RWI53" s="14"/>
      <c r="RWJ53" s="14"/>
      <c r="RWK53" s="14"/>
      <c r="RWL53" s="14"/>
      <c r="RWM53" s="14"/>
      <c r="RWN53" s="14"/>
      <c r="RWO53" s="14"/>
      <c r="RWP53" s="14"/>
      <c r="RWQ53" s="14"/>
      <c r="RWR53" s="14"/>
      <c r="RWS53" s="14"/>
      <c r="RWT53" s="14"/>
      <c r="RWU53" s="14"/>
      <c r="RWV53" s="14"/>
      <c r="RWW53" s="14"/>
      <c r="RWX53" s="14"/>
      <c r="RWY53" s="14"/>
      <c r="RWZ53" s="14"/>
      <c r="RXA53" s="14"/>
      <c r="RXB53" s="14"/>
      <c r="RXC53" s="14"/>
      <c r="RXD53" s="14"/>
      <c r="RXE53" s="14"/>
      <c r="RXF53" s="14"/>
      <c r="RXG53" s="14"/>
      <c r="RXH53" s="14"/>
      <c r="RXI53" s="14"/>
      <c r="RXJ53" s="14"/>
      <c r="RXK53" s="14"/>
      <c r="RXL53" s="14"/>
      <c r="RXM53" s="14"/>
      <c r="RXN53" s="14"/>
      <c r="RXO53" s="14"/>
      <c r="RXP53" s="14"/>
      <c r="RXQ53" s="14"/>
      <c r="RXR53" s="14"/>
      <c r="RXS53" s="14"/>
      <c r="RXT53" s="14"/>
      <c r="RXU53" s="14"/>
      <c r="RXV53" s="14"/>
      <c r="RXW53" s="14"/>
      <c r="RXX53" s="14"/>
      <c r="RXY53" s="14"/>
      <c r="RXZ53" s="14"/>
      <c r="RYA53" s="14"/>
      <c r="RYB53" s="14"/>
      <c r="RYC53" s="14"/>
      <c r="RYD53" s="14"/>
      <c r="RYE53" s="14"/>
      <c r="RYF53" s="14"/>
      <c r="RYG53" s="14"/>
      <c r="RYH53" s="14"/>
      <c r="RYI53" s="14"/>
      <c r="RYJ53" s="14"/>
      <c r="RYK53" s="14"/>
      <c r="RYL53" s="14"/>
      <c r="RYM53" s="14"/>
      <c r="RYN53" s="14"/>
      <c r="RYO53" s="14"/>
      <c r="RYP53" s="14"/>
      <c r="RYQ53" s="14"/>
      <c r="RYR53" s="14"/>
      <c r="RYS53" s="14"/>
      <c r="RYT53" s="14"/>
      <c r="RYU53" s="14"/>
      <c r="RYV53" s="14"/>
      <c r="RYW53" s="14"/>
      <c r="RYX53" s="14"/>
      <c r="RYY53" s="14"/>
      <c r="RYZ53" s="14"/>
      <c r="RZA53" s="14"/>
      <c r="RZB53" s="14"/>
      <c r="RZC53" s="14"/>
      <c r="RZD53" s="14"/>
      <c r="RZE53" s="14"/>
      <c r="RZF53" s="14"/>
      <c r="RZG53" s="14"/>
      <c r="RZH53" s="14"/>
      <c r="RZI53" s="14"/>
      <c r="RZJ53" s="14"/>
      <c r="RZK53" s="14"/>
      <c r="RZL53" s="14"/>
      <c r="RZM53" s="14"/>
      <c r="RZN53" s="14"/>
      <c r="RZO53" s="14"/>
      <c r="RZP53" s="14"/>
      <c r="RZQ53" s="14"/>
      <c r="RZR53" s="14"/>
      <c r="RZS53" s="14"/>
      <c r="RZT53" s="14"/>
      <c r="RZU53" s="14"/>
      <c r="RZV53" s="14"/>
      <c r="RZW53" s="14"/>
      <c r="RZX53" s="14"/>
      <c r="RZY53" s="14"/>
      <c r="RZZ53" s="14"/>
      <c r="SAA53" s="14"/>
      <c r="SAB53" s="14"/>
      <c r="SAC53" s="14"/>
      <c r="SAD53" s="14"/>
      <c r="SAE53" s="14"/>
      <c r="SAF53" s="14"/>
      <c r="SAG53" s="14"/>
      <c r="SAH53" s="14"/>
      <c r="SAI53" s="14"/>
      <c r="SAJ53" s="14"/>
      <c r="SAK53" s="14"/>
      <c r="SAL53" s="14"/>
      <c r="SAM53" s="14"/>
      <c r="SAN53" s="14"/>
      <c r="SAO53" s="14"/>
      <c r="SAP53" s="14"/>
      <c r="SAQ53" s="14"/>
      <c r="SAR53" s="14"/>
      <c r="SAS53" s="14"/>
      <c r="SAT53" s="14"/>
      <c r="SAU53" s="14"/>
      <c r="SAV53" s="14"/>
      <c r="SAW53" s="14"/>
      <c r="SAX53" s="14"/>
      <c r="SAY53" s="14"/>
      <c r="SAZ53" s="14"/>
      <c r="SBA53" s="14"/>
      <c r="SBB53" s="14"/>
      <c r="SBC53" s="14"/>
      <c r="SBD53" s="14"/>
      <c r="SBE53" s="14"/>
      <c r="SBF53" s="14"/>
      <c r="SBG53" s="14"/>
      <c r="SBH53" s="14"/>
      <c r="SBI53" s="14"/>
      <c r="SBJ53" s="14"/>
      <c r="SBK53" s="14"/>
      <c r="SBL53" s="14"/>
      <c r="SBM53" s="14"/>
      <c r="SBN53" s="14"/>
      <c r="SBO53" s="14"/>
      <c r="SBP53" s="14"/>
      <c r="SBQ53" s="14"/>
      <c r="SBR53" s="14"/>
      <c r="SBS53" s="14"/>
      <c r="SBT53" s="14"/>
      <c r="SBU53" s="14"/>
      <c r="SBV53" s="14"/>
      <c r="SBW53" s="14"/>
      <c r="SBX53" s="14"/>
      <c r="SBY53" s="14"/>
      <c r="SBZ53" s="14"/>
      <c r="SCA53" s="14"/>
      <c r="SCB53" s="14"/>
      <c r="SCC53" s="14"/>
      <c r="SCD53" s="14"/>
      <c r="SCE53" s="14"/>
      <c r="SCF53" s="14"/>
      <c r="SCG53" s="14"/>
      <c r="SCH53" s="14"/>
      <c r="SCI53" s="14"/>
      <c r="SCJ53" s="14"/>
      <c r="SCK53" s="14"/>
      <c r="SCL53" s="14"/>
      <c r="SCM53" s="14"/>
      <c r="SCN53" s="14"/>
      <c r="SCO53" s="14"/>
      <c r="SCP53" s="14"/>
      <c r="SCQ53" s="14"/>
      <c r="SCR53" s="14"/>
      <c r="SCS53" s="14"/>
      <c r="SCT53" s="14"/>
      <c r="SCU53" s="14"/>
      <c r="SCV53" s="14"/>
      <c r="SCW53" s="14"/>
      <c r="SCX53" s="14"/>
      <c r="SCY53" s="14"/>
      <c r="SCZ53" s="14"/>
      <c r="SDA53" s="14"/>
      <c r="SDB53" s="14"/>
      <c r="SDC53" s="14"/>
      <c r="SDD53" s="14"/>
      <c r="SDE53" s="14"/>
      <c r="SDF53" s="14"/>
      <c r="SDG53" s="14"/>
      <c r="SDH53" s="14"/>
      <c r="SDI53" s="14"/>
      <c r="SDJ53" s="14"/>
      <c r="SDK53" s="14"/>
      <c r="SDL53" s="14"/>
      <c r="SDM53" s="14"/>
      <c r="SDN53" s="14"/>
      <c r="SDO53" s="14"/>
      <c r="SDP53" s="14"/>
      <c r="SDQ53" s="14"/>
      <c r="SDR53" s="14"/>
      <c r="SDS53" s="14"/>
      <c r="SDT53" s="14"/>
      <c r="SDU53" s="14"/>
      <c r="SDV53" s="14"/>
      <c r="SDW53" s="14"/>
      <c r="SDX53" s="14"/>
      <c r="SDY53" s="14"/>
      <c r="SDZ53" s="14"/>
      <c r="SEA53" s="14"/>
      <c r="SEB53" s="14"/>
      <c r="SEC53" s="14"/>
      <c r="SED53" s="14"/>
      <c r="SEE53" s="14"/>
      <c r="SEF53" s="14"/>
      <c r="SEG53" s="14"/>
      <c r="SEH53" s="14"/>
      <c r="SEI53" s="14"/>
      <c r="SEJ53" s="14"/>
      <c r="SEK53" s="14"/>
      <c r="SEL53" s="14"/>
      <c r="SEM53" s="14"/>
      <c r="SEN53" s="14"/>
      <c r="SEO53" s="14"/>
      <c r="SEP53" s="14"/>
      <c r="SEQ53" s="14"/>
      <c r="SER53" s="14"/>
      <c r="SES53" s="14"/>
      <c r="SET53" s="14"/>
      <c r="SEU53" s="14"/>
      <c r="SEV53" s="14"/>
      <c r="SEW53" s="14"/>
      <c r="SEX53" s="14"/>
      <c r="SEY53" s="14"/>
      <c r="SEZ53" s="14"/>
      <c r="SFA53" s="14"/>
      <c r="SFB53" s="14"/>
      <c r="SFC53" s="14"/>
      <c r="SFD53" s="14"/>
      <c r="SFE53" s="14"/>
      <c r="SFF53" s="14"/>
      <c r="SFG53" s="14"/>
      <c r="SFH53" s="14"/>
      <c r="SFI53" s="14"/>
      <c r="SFJ53" s="14"/>
      <c r="SFK53" s="14"/>
      <c r="SFL53" s="14"/>
      <c r="SFM53" s="14"/>
      <c r="SFN53" s="14"/>
      <c r="SFO53" s="14"/>
      <c r="SFP53" s="14"/>
      <c r="SFQ53" s="14"/>
      <c r="SFR53" s="14"/>
      <c r="SFS53" s="14"/>
      <c r="SFT53" s="14"/>
      <c r="SFU53" s="14"/>
      <c r="SFV53" s="14"/>
      <c r="SFW53" s="14"/>
      <c r="SFX53" s="14"/>
      <c r="SFY53" s="14"/>
      <c r="SFZ53" s="14"/>
      <c r="SGA53" s="14"/>
      <c r="SGB53" s="14"/>
      <c r="SGC53" s="14"/>
      <c r="SGD53" s="14"/>
      <c r="SGE53" s="14"/>
      <c r="SGF53" s="14"/>
      <c r="SGG53" s="14"/>
      <c r="SGH53" s="14"/>
      <c r="SGI53" s="14"/>
      <c r="SGJ53" s="14"/>
      <c r="SGK53" s="14"/>
      <c r="SGL53" s="14"/>
      <c r="SGM53" s="14"/>
      <c r="SGN53" s="14"/>
      <c r="SGO53" s="14"/>
      <c r="SGP53" s="14"/>
      <c r="SGQ53" s="14"/>
      <c r="SGR53" s="14"/>
      <c r="SGS53" s="14"/>
      <c r="SGT53" s="14"/>
      <c r="SGU53" s="14"/>
      <c r="SGV53" s="14"/>
      <c r="SGW53" s="14"/>
      <c r="SGX53" s="14"/>
      <c r="SGY53" s="14"/>
      <c r="SGZ53" s="14"/>
      <c r="SHA53" s="14"/>
      <c r="SHB53" s="14"/>
      <c r="SHC53" s="14"/>
      <c r="SHD53" s="14"/>
      <c r="SHE53" s="14"/>
      <c r="SHF53" s="14"/>
      <c r="SHG53" s="14"/>
      <c r="SHH53" s="14"/>
      <c r="SHI53" s="14"/>
      <c r="SHJ53" s="14"/>
      <c r="SHK53" s="14"/>
      <c r="SHL53" s="14"/>
      <c r="SHM53" s="14"/>
      <c r="SHN53" s="14"/>
      <c r="SHO53" s="14"/>
      <c r="SHP53" s="14"/>
      <c r="SHQ53" s="14"/>
      <c r="SHR53" s="14"/>
      <c r="SHS53" s="14"/>
      <c r="SHT53" s="14"/>
      <c r="SHU53" s="14"/>
      <c r="SHV53" s="14"/>
      <c r="SHW53" s="14"/>
      <c r="SHX53" s="14"/>
      <c r="SHY53" s="14"/>
      <c r="SHZ53" s="14"/>
      <c r="SIA53" s="14"/>
      <c r="SIB53" s="14"/>
      <c r="SIC53" s="14"/>
      <c r="SID53" s="14"/>
      <c r="SIE53" s="14"/>
      <c r="SIF53" s="14"/>
      <c r="SIG53" s="14"/>
      <c r="SIH53" s="14"/>
      <c r="SII53" s="14"/>
      <c r="SIJ53" s="14"/>
      <c r="SIK53" s="14"/>
      <c r="SIL53" s="14"/>
      <c r="SIM53" s="14"/>
      <c r="SIN53" s="14"/>
      <c r="SIO53" s="14"/>
      <c r="SIP53" s="14"/>
      <c r="SIQ53" s="14"/>
      <c r="SIR53" s="14"/>
      <c r="SIS53" s="14"/>
      <c r="SIT53" s="14"/>
      <c r="SIU53" s="14"/>
      <c r="SIV53" s="14"/>
      <c r="SIW53" s="14"/>
      <c r="SIX53" s="14"/>
      <c r="SIY53" s="14"/>
      <c r="SIZ53" s="14"/>
      <c r="SJA53" s="14"/>
      <c r="SJB53" s="14"/>
      <c r="SJC53" s="14"/>
      <c r="SJD53" s="14"/>
      <c r="SJE53" s="14"/>
      <c r="SJF53" s="14"/>
      <c r="SJG53" s="14"/>
      <c r="SJH53" s="14"/>
      <c r="SJI53" s="14"/>
      <c r="SJJ53" s="14"/>
      <c r="SJK53" s="14"/>
      <c r="SJL53" s="14"/>
      <c r="SJM53" s="14"/>
      <c r="SJN53" s="14"/>
      <c r="SJO53" s="14"/>
      <c r="SJP53" s="14"/>
      <c r="SJQ53" s="14"/>
      <c r="SJR53" s="14"/>
      <c r="SJS53" s="14"/>
      <c r="SJT53" s="14"/>
      <c r="SJU53" s="14"/>
      <c r="SJV53" s="14"/>
      <c r="SJW53" s="14"/>
      <c r="SJX53" s="14"/>
      <c r="SJY53" s="14"/>
      <c r="SJZ53" s="14"/>
      <c r="SKA53" s="14"/>
      <c r="SKB53" s="14"/>
      <c r="SKC53" s="14"/>
      <c r="SKD53" s="14"/>
      <c r="SKE53" s="14"/>
      <c r="SKF53" s="14"/>
      <c r="SKG53" s="14"/>
      <c r="SKH53" s="14"/>
      <c r="SKI53" s="14"/>
      <c r="SKJ53" s="14"/>
      <c r="SKK53" s="14"/>
      <c r="SKL53" s="14"/>
      <c r="SKM53" s="14"/>
      <c r="SKN53" s="14"/>
      <c r="SKO53" s="14"/>
      <c r="SKP53" s="14"/>
      <c r="SKQ53" s="14"/>
      <c r="SKR53" s="14"/>
      <c r="SKS53" s="14"/>
      <c r="SKT53" s="14"/>
      <c r="SKU53" s="14"/>
      <c r="SKV53" s="14"/>
      <c r="SKW53" s="14"/>
      <c r="SKX53" s="14"/>
      <c r="SKY53" s="14"/>
      <c r="SKZ53" s="14"/>
      <c r="SLA53" s="14"/>
      <c r="SLB53" s="14"/>
      <c r="SLC53" s="14"/>
      <c r="SLD53" s="14"/>
      <c r="SLE53" s="14"/>
      <c r="SLF53" s="14"/>
      <c r="SLG53" s="14"/>
      <c r="SLH53" s="14"/>
      <c r="SLI53" s="14"/>
      <c r="SLJ53" s="14"/>
      <c r="SLK53" s="14"/>
      <c r="SLL53" s="14"/>
      <c r="SLM53" s="14"/>
      <c r="SLN53" s="14"/>
      <c r="SLO53" s="14"/>
      <c r="SLP53" s="14"/>
      <c r="SLQ53" s="14"/>
      <c r="SLR53" s="14"/>
      <c r="SLS53" s="14"/>
      <c r="SLT53" s="14"/>
      <c r="SLU53" s="14"/>
      <c r="SLV53" s="14"/>
      <c r="SLW53" s="14"/>
      <c r="SLX53" s="14"/>
      <c r="SLY53" s="14"/>
      <c r="SLZ53" s="14"/>
      <c r="SMA53" s="14"/>
      <c r="SMB53" s="14"/>
      <c r="SMC53" s="14"/>
      <c r="SMD53" s="14"/>
      <c r="SME53" s="14"/>
      <c r="SMF53" s="14"/>
      <c r="SMG53" s="14"/>
      <c r="SMH53" s="14"/>
      <c r="SMI53" s="14"/>
      <c r="SMJ53" s="14"/>
      <c r="SMK53" s="14"/>
      <c r="SML53" s="14"/>
      <c r="SMM53" s="14"/>
      <c r="SMN53" s="14"/>
      <c r="SMO53" s="14"/>
      <c r="SMP53" s="14"/>
      <c r="SMQ53" s="14"/>
      <c r="SMR53" s="14"/>
      <c r="SMS53" s="14"/>
      <c r="SMT53" s="14"/>
      <c r="SMU53" s="14"/>
      <c r="SMV53" s="14"/>
      <c r="SMW53" s="14"/>
      <c r="SMX53" s="14"/>
      <c r="SMY53" s="14"/>
      <c r="SMZ53" s="14"/>
      <c r="SNA53" s="14"/>
      <c r="SNB53" s="14"/>
      <c r="SNC53" s="14"/>
      <c r="SND53" s="14"/>
      <c r="SNE53" s="14"/>
      <c r="SNF53" s="14"/>
      <c r="SNG53" s="14"/>
      <c r="SNH53" s="14"/>
      <c r="SNI53" s="14"/>
      <c r="SNJ53" s="14"/>
      <c r="SNK53" s="14"/>
      <c r="SNL53" s="14"/>
      <c r="SNM53" s="14"/>
      <c r="SNN53" s="14"/>
      <c r="SNO53" s="14"/>
      <c r="SNP53" s="14"/>
      <c r="SNQ53" s="14"/>
      <c r="SNR53" s="14"/>
      <c r="SNS53" s="14"/>
      <c r="SNT53" s="14"/>
      <c r="SNU53" s="14"/>
      <c r="SNV53" s="14"/>
      <c r="SNW53" s="14"/>
      <c r="SNX53" s="14"/>
      <c r="SNY53" s="14"/>
      <c r="SNZ53" s="14"/>
      <c r="SOA53" s="14"/>
      <c r="SOB53" s="14"/>
      <c r="SOC53" s="14"/>
      <c r="SOD53" s="14"/>
      <c r="SOE53" s="14"/>
      <c r="SOF53" s="14"/>
      <c r="SOG53" s="14"/>
      <c r="SOH53" s="14"/>
      <c r="SOI53" s="14"/>
      <c r="SOJ53" s="14"/>
      <c r="SOK53" s="14"/>
      <c r="SOL53" s="14"/>
      <c r="SOM53" s="14"/>
      <c r="SON53" s="14"/>
      <c r="SOO53" s="14"/>
      <c r="SOP53" s="14"/>
      <c r="SOQ53" s="14"/>
      <c r="SOR53" s="14"/>
      <c r="SOS53" s="14"/>
      <c r="SOT53" s="14"/>
      <c r="SOU53" s="14"/>
      <c r="SOV53" s="14"/>
      <c r="SOW53" s="14"/>
      <c r="SOX53" s="14"/>
      <c r="SOY53" s="14"/>
      <c r="SOZ53" s="14"/>
      <c r="SPA53" s="14"/>
      <c r="SPB53" s="14"/>
      <c r="SPC53" s="14"/>
      <c r="SPD53" s="14"/>
      <c r="SPE53" s="14"/>
      <c r="SPF53" s="14"/>
      <c r="SPG53" s="14"/>
      <c r="SPH53" s="14"/>
      <c r="SPI53" s="14"/>
      <c r="SPJ53" s="14"/>
      <c r="SPK53" s="14"/>
      <c r="SPL53" s="14"/>
      <c r="SPM53" s="14"/>
      <c r="SPN53" s="14"/>
      <c r="SPO53" s="14"/>
      <c r="SPP53" s="14"/>
      <c r="SPQ53" s="14"/>
      <c r="SPR53" s="14"/>
      <c r="SPS53" s="14"/>
      <c r="SPT53" s="14"/>
      <c r="SPU53" s="14"/>
      <c r="SPV53" s="14"/>
      <c r="SPW53" s="14"/>
      <c r="SPX53" s="14"/>
      <c r="SPY53" s="14"/>
      <c r="SPZ53" s="14"/>
      <c r="SQA53" s="14"/>
      <c r="SQB53" s="14"/>
      <c r="SQC53" s="14"/>
      <c r="SQD53" s="14"/>
      <c r="SQE53" s="14"/>
      <c r="SQF53" s="14"/>
      <c r="SQG53" s="14"/>
      <c r="SQH53" s="14"/>
      <c r="SQI53" s="14"/>
      <c r="SQJ53" s="14"/>
      <c r="SQK53" s="14"/>
      <c r="SQL53" s="14"/>
      <c r="SQM53" s="14"/>
      <c r="SQN53" s="14"/>
      <c r="SQO53" s="14"/>
      <c r="SQP53" s="14"/>
      <c r="SQQ53" s="14"/>
      <c r="SQR53" s="14"/>
      <c r="SQS53" s="14"/>
      <c r="SQT53" s="14"/>
      <c r="SQU53" s="14"/>
      <c r="SQV53" s="14"/>
      <c r="SQW53" s="14"/>
      <c r="SQX53" s="14"/>
      <c r="SQY53" s="14"/>
      <c r="SQZ53" s="14"/>
      <c r="SRA53" s="14"/>
      <c r="SRB53" s="14"/>
      <c r="SRC53" s="14"/>
      <c r="SRD53" s="14"/>
      <c r="SRE53" s="14"/>
      <c r="SRF53" s="14"/>
      <c r="SRG53" s="14"/>
      <c r="SRH53" s="14"/>
      <c r="SRI53" s="14"/>
      <c r="SRJ53" s="14"/>
      <c r="SRK53" s="14"/>
      <c r="SRL53" s="14"/>
      <c r="SRM53" s="14"/>
      <c r="SRN53" s="14"/>
      <c r="SRO53" s="14"/>
      <c r="SRP53" s="14"/>
      <c r="SRQ53" s="14"/>
      <c r="SRR53" s="14"/>
      <c r="SRS53" s="14"/>
      <c r="SRT53" s="14"/>
      <c r="SRU53" s="14"/>
      <c r="SRV53" s="14"/>
      <c r="SRW53" s="14"/>
      <c r="SRX53" s="14"/>
      <c r="SRY53" s="14"/>
      <c r="SRZ53" s="14"/>
      <c r="SSA53" s="14"/>
      <c r="SSB53" s="14"/>
      <c r="SSC53" s="14"/>
      <c r="SSD53" s="14"/>
      <c r="SSE53" s="14"/>
      <c r="SSF53" s="14"/>
      <c r="SSG53" s="14"/>
      <c r="SSH53" s="14"/>
      <c r="SSI53" s="14"/>
      <c r="SSJ53" s="14"/>
      <c r="SSK53" s="14"/>
      <c r="SSL53" s="14"/>
      <c r="SSM53" s="14"/>
      <c r="SSN53" s="14"/>
      <c r="SSO53" s="14"/>
      <c r="SSP53" s="14"/>
      <c r="SSQ53" s="14"/>
      <c r="SSR53" s="14"/>
      <c r="SSS53" s="14"/>
      <c r="SST53" s="14"/>
      <c r="SSU53" s="14"/>
      <c r="SSV53" s="14"/>
      <c r="SSW53" s="14"/>
      <c r="SSX53" s="14"/>
      <c r="SSY53" s="14"/>
      <c r="SSZ53" s="14"/>
      <c r="STA53" s="14"/>
      <c r="STB53" s="14"/>
      <c r="STC53" s="14"/>
      <c r="STD53" s="14"/>
      <c r="STE53" s="14"/>
      <c r="STF53" s="14"/>
      <c r="STG53" s="14"/>
      <c r="STH53" s="14"/>
      <c r="STI53" s="14"/>
      <c r="STJ53" s="14"/>
      <c r="STK53" s="14"/>
      <c r="STL53" s="14"/>
      <c r="STM53" s="14"/>
      <c r="STN53" s="14"/>
      <c r="STO53" s="14"/>
      <c r="STP53" s="14"/>
      <c r="STQ53" s="14"/>
      <c r="STR53" s="14"/>
      <c r="STS53" s="14"/>
      <c r="STT53" s="14"/>
      <c r="STU53" s="14"/>
      <c r="STV53" s="14"/>
      <c r="STW53" s="14"/>
      <c r="STX53" s="14"/>
      <c r="STY53" s="14"/>
      <c r="STZ53" s="14"/>
      <c r="SUA53" s="14"/>
      <c r="SUB53" s="14"/>
      <c r="SUC53" s="14"/>
      <c r="SUD53" s="14"/>
      <c r="SUE53" s="14"/>
      <c r="SUF53" s="14"/>
      <c r="SUG53" s="14"/>
      <c r="SUH53" s="14"/>
      <c r="SUI53" s="14"/>
      <c r="SUJ53" s="14"/>
      <c r="SUK53" s="14"/>
      <c r="SUL53" s="14"/>
      <c r="SUM53" s="14"/>
      <c r="SUN53" s="14"/>
      <c r="SUO53" s="14"/>
      <c r="SUP53" s="14"/>
      <c r="SUQ53" s="14"/>
      <c r="SUR53" s="14"/>
      <c r="SUS53" s="14"/>
      <c r="SUT53" s="14"/>
      <c r="SUU53" s="14"/>
      <c r="SUV53" s="14"/>
      <c r="SUW53" s="14"/>
      <c r="SUX53" s="14"/>
      <c r="SUY53" s="14"/>
      <c r="SUZ53" s="14"/>
      <c r="SVA53" s="14"/>
      <c r="SVB53" s="14"/>
      <c r="SVC53" s="14"/>
      <c r="SVD53" s="14"/>
      <c r="SVE53" s="14"/>
      <c r="SVF53" s="14"/>
      <c r="SVG53" s="14"/>
      <c r="SVH53" s="14"/>
      <c r="SVI53" s="14"/>
      <c r="SVJ53" s="14"/>
      <c r="SVK53" s="14"/>
      <c r="SVL53" s="14"/>
      <c r="SVM53" s="14"/>
      <c r="SVN53" s="14"/>
      <c r="SVO53" s="14"/>
      <c r="SVP53" s="14"/>
      <c r="SVQ53" s="14"/>
      <c r="SVR53" s="14"/>
      <c r="SVS53" s="14"/>
      <c r="SVT53" s="14"/>
      <c r="SVU53" s="14"/>
      <c r="SVV53" s="14"/>
      <c r="SVW53" s="14"/>
      <c r="SVX53" s="14"/>
      <c r="SVY53" s="14"/>
      <c r="SVZ53" s="14"/>
      <c r="SWA53" s="14"/>
      <c r="SWB53" s="14"/>
      <c r="SWC53" s="14"/>
      <c r="SWD53" s="14"/>
      <c r="SWE53" s="14"/>
      <c r="SWF53" s="14"/>
      <c r="SWG53" s="14"/>
      <c r="SWH53" s="14"/>
      <c r="SWI53" s="14"/>
      <c r="SWJ53" s="14"/>
      <c r="SWK53" s="14"/>
      <c r="SWL53" s="14"/>
      <c r="SWM53" s="14"/>
      <c r="SWN53" s="14"/>
      <c r="SWO53" s="14"/>
      <c r="SWP53" s="14"/>
      <c r="SWQ53" s="14"/>
      <c r="SWR53" s="14"/>
      <c r="SWS53" s="14"/>
      <c r="SWT53" s="14"/>
      <c r="SWU53" s="14"/>
      <c r="SWV53" s="14"/>
      <c r="SWW53" s="14"/>
      <c r="SWX53" s="14"/>
      <c r="SWY53" s="14"/>
      <c r="SWZ53" s="14"/>
      <c r="SXA53" s="14"/>
      <c r="SXB53" s="14"/>
      <c r="SXC53" s="14"/>
      <c r="SXD53" s="14"/>
      <c r="SXE53" s="14"/>
      <c r="SXF53" s="14"/>
      <c r="SXG53" s="14"/>
      <c r="SXH53" s="14"/>
      <c r="SXI53" s="14"/>
      <c r="SXJ53" s="14"/>
      <c r="SXK53" s="14"/>
      <c r="SXL53" s="14"/>
      <c r="SXM53" s="14"/>
      <c r="SXN53" s="14"/>
      <c r="SXO53" s="14"/>
      <c r="SXP53" s="14"/>
      <c r="SXQ53" s="14"/>
      <c r="SXR53" s="14"/>
      <c r="SXS53" s="14"/>
      <c r="SXT53" s="14"/>
      <c r="SXU53" s="14"/>
      <c r="SXV53" s="14"/>
      <c r="SXW53" s="14"/>
      <c r="SXX53" s="14"/>
      <c r="SXY53" s="14"/>
      <c r="SXZ53" s="14"/>
      <c r="SYA53" s="14"/>
      <c r="SYB53" s="14"/>
      <c r="SYC53" s="14"/>
      <c r="SYD53" s="14"/>
      <c r="SYE53" s="14"/>
      <c r="SYF53" s="14"/>
      <c r="SYG53" s="14"/>
      <c r="SYH53" s="14"/>
      <c r="SYI53" s="14"/>
      <c r="SYJ53" s="14"/>
      <c r="SYK53" s="14"/>
      <c r="SYL53" s="14"/>
      <c r="SYM53" s="14"/>
      <c r="SYN53" s="14"/>
      <c r="SYO53" s="14"/>
      <c r="SYP53" s="14"/>
      <c r="SYQ53" s="14"/>
      <c r="SYR53" s="14"/>
      <c r="SYS53" s="14"/>
      <c r="SYT53" s="14"/>
      <c r="SYU53" s="14"/>
      <c r="SYV53" s="14"/>
      <c r="SYW53" s="14"/>
      <c r="SYX53" s="14"/>
      <c r="SYY53" s="14"/>
      <c r="SYZ53" s="14"/>
      <c r="SZA53" s="14"/>
      <c r="SZB53" s="14"/>
      <c r="SZC53" s="14"/>
      <c r="SZD53" s="14"/>
      <c r="SZE53" s="14"/>
      <c r="SZF53" s="14"/>
      <c r="SZG53" s="14"/>
      <c r="SZH53" s="14"/>
      <c r="SZI53" s="14"/>
      <c r="SZJ53" s="14"/>
      <c r="SZK53" s="14"/>
      <c r="SZL53" s="14"/>
      <c r="SZM53" s="14"/>
      <c r="SZN53" s="14"/>
      <c r="SZO53" s="14"/>
      <c r="SZP53" s="14"/>
      <c r="SZQ53" s="14"/>
      <c r="SZR53" s="14"/>
      <c r="SZS53" s="14"/>
      <c r="SZT53" s="14"/>
      <c r="SZU53" s="14"/>
      <c r="SZV53" s="14"/>
      <c r="SZW53" s="14"/>
      <c r="SZX53" s="14"/>
      <c r="SZY53" s="14"/>
      <c r="SZZ53" s="14"/>
      <c r="TAA53" s="14"/>
      <c r="TAB53" s="14"/>
      <c r="TAC53" s="14"/>
      <c r="TAD53" s="14"/>
      <c r="TAE53" s="14"/>
      <c r="TAF53" s="14"/>
      <c r="TAG53" s="14"/>
      <c r="TAH53" s="14"/>
      <c r="TAI53" s="14"/>
      <c r="TAJ53" s="14"/>
      <c r="TAK53" s="14"/>
      <c r="TAL53" s="14"/>
      <c r="TAM53" s="14"/>
      <c r="TAN53" s="14"/>
      <c r="TAO53" s="14"/>
      <c r="TAP53" s="14"/>
      <c r="TAQ53" s="14"/>
      <c r="TAR53" s="14"/>
      <c r="TAS53" s="14"/>
      <c r="TAT53" s="14"/>
      <c r="TAU53" s="14"/>
      <c r="TAV53" s="14"/>
      <c r="TAW53" s="14"/>
      <c r="TAX53" s="14"/>
      <c r="TAY53" s="14"/>
      <c r="TAZ53" s="14"/>
      <c r="TBA53" s="14"/>
      <c r="TBB53" s="14"/>
      <c r="TBC53" s="14"/>
      <c r="TBD53" s="14"/>
      <c r="TBE53" s="14"/>
      <c r="TBF53" s="14"/>
      <c r="TBG53" s="14"/>
      <c r="TBH53" s="14"/>
      <c r="TBI53" s="14"/>
      <c r="TBJ53" s="14"/>
      <c r="TBK53" s="14"/>
      <c r="TBL53" s="14"/>
      <c r="TBM53" s="14"/>
      <c r="TBN53" s="14"/>
      <c r="TBO53" s="14"/>
      <c r="TBP53" s="14"/>
      <c r="TBQ53" s="14"/>
      <c r="TBR53" s="14"/>
      <c r="TBS53" s="14"/>
      <c r="TBT53" s="14"/>
      <c r="TBU53" s="14"/>
      <c r="TBV53" s="14"/>
      <c r="TBW53" s="14"/>
      <c r="TBX53" s="14"/>
      <c r="TBY53" s="14"/>
      <c r="TBZ53" s="14"/>
      <c r="TCA53" s="14"/>
      <c r="TCB53" s="14"/>
      <c r="TCC53" s="14"/>
      <c r="TCD53" s="14"/>
      <c r="TCE53" s="14"/>
      <c r="TCF53" s="14"/>
      <c r="TCG53" s="14"/>
      <c r="TCH53" s="14"/>
      <c r="TCI53" s="14"/>
      <c r="TCJ53" s="14"/>
      <c r="TCK53" s="14"/>
      <c r="TCL53" s="14"/>
      <c r="TCM53" s="14"/>
      <c r="TCN53" s="14"/>
      <c r="TCO53" s="14"/>
      <c r="TCP53" s="14"/>
      <c r="TCQ53" s="14"/>
      <c r="TCR53" s="14"/>
      <c r="TCS53" s="14"/>
      <c r="TCT53" s="14"/>
      <c r="TCU53" s="14"/>
      <c r="TCV53" s="14"/>
      <c r="TCW53" s="14"/>
      <c r="TCX53" s="14"/>
      <c r="TCY53" s="14"/>
      <c r="TCZ53" s="14"/>
      <c r="TDA53" s="14"/>
      <c r="TDB53" s="14"/>
      <c r="TDC53" s="14"/>
      <c r="TDD53" s="14"/>
      <c r="TDE53" s="14"/>
      <c r="TDF53" s="14"/>
      <c r="TDG53" s="14"/>
      <c r="TDH53" s="14"/>
      <c r="TDI53" s="14"/>
      <c r="TDJ53" s="14"/>
      <c r="TDK53" s="14"/>
      <c r="TDL53" s="14"/>
      <c r="TDM53" s="14"/>
      <c r="TDN53" s="14"/>
      <c r="TDO53" s="14"/>
      <c r="TDP53" s="14"/>
      <c r="TDQ53" s="14"/>
      <c r="TDR53" s="14"/>
      <c r="TDS53" s="14"/>
      <c r="TDT53" s="14"/>
      <c r="TDU53" s="14"/>
      <c r="TDV53" s="14"/>
      <c r="TDW53" s="14"/>
      <c r="TDX53" s="14"/>
      <c r="TDY53" s="14"/>
      <c r="TDZ53" s="14"/>
      <c r="TEA53" s="14"/>
      <c r="TEB53" s="14"/>
      <c r="TEC53" s="14"/>
      <c r="TED53" s="14"/>
      <c r="TEE53" s="14"/>
      <c r="TEF53" s="14"/>
      <c r="TEG53" s="14"/>
      <c r="TEH53" s="14"/>
      <c r="TEI53" s="14"/>
      <c r="TEJ53" s="14"/>
      <c r="TEK53" s="14"/>
      <c r="TEL53" s="14"/>
      <c r="TEM53" s="14"/>
      <c r="TEN53" s="14"/>
      <c r="TEO53" s="14"/>
      <c r="TEP53" s="14"/>
      <c r="TEQ53" s="14"/>
      <c r="TER53" s="14"/>
      <c r="TES53" s="14"/>
      <c r="TET53" s="14"/>
      <c r="TEU53" s="14"/>
      <c r="TEV53" s="14"/>
      <c r="TEW53" s="14"/>
      <c r="TEX53" s="14"/>
      <c r="TEY53" s="14"/>
      <c r="TEZ53" s="14"/>
      <c r="TFA53" s="14"/>
      <c r="TFB53" s="14"/>
      <c r="TFC53" s="14"/>
      <c r="TFD53" s="14"/>
      <c r="TFE53" s="14"/>
      <c r="TFF53" s="14"/>
      <c r="TFG53" s="14"/>
      <c r="TFH53" s="14"/>
      <c r="TFI53" s="14"/>
      <c r="TFJ53" s="14"/>
      <c r="TFK53" s="14"/>
      <c r="TFL53" s="14"/>
      <c r="TFM53" s="14"/>
      <c r="TFN53" s="14"/>
      <c r="TFO53" s="14"/>
      <c r="TFP53" s="14"/>
      <c r="TFQ53" s="14"/>
      <c r="TFR53" s="14"/>
      <c r="TFS53" s="14"/>
      <c r="TFT53" s="14"/>
      <c r="TFU53" s="14"/>
      <c r="TFV53" s="14"/>
      <c r="TFW53" s="14"/>
      <c r="TFX53" s="14"/>
      <c r="TFY53" s="14"/>
      <c r="TFZ53" s="14"/>
      <c r="TGA53" s="14"/>
      <c r="TGB53" s="14"/>
      <c r="TGC53" s="14"/>
      <c r="TGD53" s="14"/>
      <c r="TGE53" s="14"/>
      <c r="TGF53" s="14"/>
      <c r="TGG53" s="14"/>
      <c r="TGH53" s="14"/>
      <c r="TGI53" s="14"/>
      <c r="TGJ53" s="14"/>
      <c r="TGK53" s="14"/>
      <c r="TGL53" s="14"/>
      <c r="TGM53" s="14"/>
      <c r="TGN53" s="14"/>
      <c r="TGO53" s="14"/>
      <c r="TGP53" s="14"/>
      <c r="TGQ53" s="14"/>
      <c r="TGR53" s="14"/>
      <c r="TGS53" s="14"/>
      <c r="TGT53" s="14"/>
      <c r="TGU53" s="14"/>
      <c r="TGV53" s="14"/>
      <c r="TGW53" s="14"/>
      <c r="TGX53" s="14"/>
      <c r="TGY53" s="14"/>
      <c r="TGZ53" s="14"/>
      <c r="THA53" s="14"/>
      <c r="THB53" s="14"/>
      <c r="THC53" s="14"/>
      <c r="THD53" s="14"/>
      <c r="THE53" s="14"/>
      <c r="THF53" s="14"/>
      <c r="THG53" s="14"/>
      <c r="THH53" s="14"/>
      <c r="THI53" s="14"/>
      <c r="THJ53" s="14"/>
      <c r="THK53" s="14"/>
      <c r="THL53" s="14"/>
      <c r="THM53" s="14"/>
      <c r="THN53" s="14"/>
      <c r="THO53" s="14"/>
      <c r="THP53" s="14"/>
      <c r="THQ53" s="14"/>
      <c r="THR53" s="14"/>
      <c r="THS53" s="14"/>
      <c r="THT53" s="14"/>
      <c r="THU53" s="14"/>
      <c r="THV53" s="14"/>
      <c r="THW53" s="14"/>
      <c r="THX53" s="14"/>
      <c r="THY53" s="14"/>
      <c r="THZ53" s="14"/>
      <c r="TIA53" s="14"/>
      <c r="TIB53" s="14"/>
      <c r="TIC53" s="14"/>
      <c r="TID53" s="14"/>
      <c r="TIE53" s="14"/>
      <c r="TIF53" s="14"/>
      <c r="TIG53" s="14"/>
      <c r="TIH53" s="14"/>
      <c r="TII53" s="14"/>
      <c r="TIJ53" s="14"/>
      <c r="TIK53" s="14"/>
      <c r="TIL53" s="14"/>
      <c r="TIM53" s="14"/>
      <c r="TIN53" s="14"/>
      <c r="TIO53" s="14"/>
      <c r="TIP53" s="14"/>
      <c r="TIQ53" s="14"/>
      <c r="TIR53" s="14"/>
      <c r="TIS53" s="14"/>
      <c r="TIT53" s="14"/>
      <c r="TIU53" s="14"/>
      <c r="TIV53" s="14"/>
      <c r="TIW53" s="14"/>
      <c r="TIX53" s="14"/>
      <c r="TIY53" s="14"/>
      <c r="TIZ53" s="14"/>
      <c r="TJA53" s="14"/>
      <c r="TJB53" s="14"/>
      <c r="TJC53" s="14"/>
      <c r="TJD53" s="14"/>
      <c r="TJE53" s="14"/>
      <c r="TJF53" s="14"/>
      <c r="TJG53" s="14"/>
      <c r="TJH53" s="14"/>
      <c r="TJI53" s="14"/>
      <c r="TJJ53" s="14"/>
      <c r="TJK53" s="14"/>
      <c r="TJL53" s="14"/>
      <c r="TJM53" s="14"/>
      <c r="TJN53" s="14"/>
      <c r="TJO53" s="14"/>
      <c r="TJP53" s="14"/>
      <c r="TJQ53" s="14"/>
      <c r="TJR53" s="14"/>
      <c r="TJS53" s="14"/>
      <c r="TJT53" s="14"/>
      <c r="TJU53" s="14"/>
      <c r="TJV53" s="14"/>
      <c r="TJW53" s="14"/>
      <c r="TJX53" s="14"/>
      <c r="TJY53" s="14"/>
      <c r="TJZ53" s="14"/>
      <c r="TKA53" s="14"/>
      <c r="TKB53" s="14"/>
      <c r="TKC53" s="14"/>
      <c r="TKD53" s="14"/>
      <c r="TKE53" s="14"/>
      <c r="TKF53" s="14"/>
      <c r="TKG53" s="14"/>
      <c r="TKH53" s="14"/>
      <c r="TKI53" s="14"/>
      <c r="TKJ53" s="14"/>
      <c r="TKK53" s="14"/>
      <c r="TKL53" s="14"/>
      <c r="TKM53" s="14"/>
      <c r="TKN53" s="14"/>
      <c r="TKO53" s="14"/>
      <c r="TKP53" s="14"/>
      <c r="TKQ53" s="14"/>
      <c r="TKR53" s="14"/>
      <c r="TKS53" s="14"/>
      <c r="TKT53" s="14"/>
      <c r="TKU53" s="14"/>
      <c r="TKV53" s="14"/>
      <c r="TKW53" s="14"/>
      <c r="TKX53" s="14"/>
      <c r="TKY53" s="14"/>
      <c r="TKZ53" s="14"/>
      <c r="TLA53" s="14"/>
      <c r="TLB53" s="14"/>
      <c r="TLC53" s="14"/>
      <c r="TLD53" s="14"/>
      <c r="TLE53" s="14"/>
      <c r="TLF53" s="14"/>
      <c r="TLG53" s="14"/>
      <c r="TLH53" s="14"/>
      <c r="TLI53" s="14"/>
      <c r="TLJ53" s="14"/>
      <c r="TLK53" s="14"/>
      <c r="TLL53" s="14"/>
      <c r="TLM53" s="14"/>
      <c r="TLN53" s="14"/>
      <c r="TLO53" s="14"/>
      <c r="TLP53" s="14"/>
      <c r="TLQ53" s="14"/>
      <c r="TLR53" s="14"/>
      <c r="TLS53" s="14"/>
      <c r="TLT53" s="14"/>
      <c r="TLU53" s="14"/>
      <c r="TLV53" s="14"/>
      <c r="TLW53" s="14"/>
      <c r="TLX53" s="14"/>
      <c r="TLY53" s="14"/>
      <c r="TLZ53" s="14"/>
      <c r="TMA53" s="14"/>
      <c r="TMB53" s="14"/>
      <c r="TMC53" s="14"/>
      <c r="TMD53" s="14"/>
      <c r="TME53" s="14"/>
      <c r="TMF53" s="14"/>
      <c r="TMG53" s="14"/>
      <c r="TMH53" s="14"/>
      <c r="TMI53" s="14"/>
      <c r="TMJ53" s="14"/>
      <c r="TMK53" s="14"/>
      <c r="TML53" s="14"/>
      <c r="TMM53" s="14"/>
      <c r="TMN53" s="14"/>
      <c r="TMO53" s="14"/>
      <c r="TMP53" s="14"/>
      <c r="TMQ53" s="14"/>
      <c r="TMR53" s="14"/>
      <c r="TMS53" s="14"/>
      <c r="TMT53" s="14"/>
      <c r="TMU53" s="14"/>
      <c r="TMV53" s="14"/>
      <c r="TMW53" s="14"/>
      <c r="TMX53" s="14"/>
      <c r="TMY53" s="14"/>
      <c r="TMZ53" s="14"/>
      <c r="TNA53" s="14"/>
      <c r="TNB53" s="14"/>
      <c r="TNC53" s="14"/>
      <c r="TND53" s="14"/>
      <c r="TNE53" s="14"/>
      <c r="TNF53" s="14"/>
      <c r="TNG53" s="14"/>
      <c r="TNH53" s="14"/>
      <c r="TNI53" s="14"/>
      <c r="TNJ53" s="14"/>
      <c r="TNK53" s="14"/>
      <c r="TNL53" s="14"/>
      <c r="TNM53" s="14"/>
      <c r="TNN53" s="14"/>
      <c r="TNO53" s="14"/>
      <c r="TNP53" s="14"/>
      <c r="TNQ53" s="14"/>
      <c r="TNR53" s="14"/>
      <c r="TNS53" s="14"/>
      <c r="TNT53" s="14"/>
      <c r="TNU53" s="14"/>
      <c r="TNV53" s="14"/>
      <c r="TNW53" s="14"/>
      <c r="TNX53" s="14"/>
      <c r="TNY53" s="14"/>
      <c r="TNZ53" s="14"/>
      <c r="TOA53" s="14"/>
      <c r="TOB53" s="14"/>
      <c r="TOC53" s="14"/>
      <c r="TOD53" s="14"/>
      <c r="TOE53" s="14"/>
      <c r="TOF53" s="14"/>
      <c r="TOG53" s="14"/>
      <c r="TOH53" s="14"/>
      <c r="TOI53" s="14"/>
      <c r="TOJ53" s="14"/>
      <c r="TOK53" s="14"/>
      <c r="TOL53" s="14"/>
      <c r="TOM53" s="14"/>
      <c r="TON53" s="14"/>
      <c r="TOO53" s="14"/>
      <c r="TOP53" s="14"/>
      <c r="TOQ53" s="14"/>
      <c r="TOR53" s="14"/>
      <c r="TOS53" s="14"/>
      <c r="TOT53" s="14"/>
      <c r="TOU53" s="14"/>
      <c r="TOV53" s="14"/>
      <c r="TOW53" s="14"/>
      <c r="TOX53" s="14"/>
      <c r="TOY53" s="14"/>
      <c r="TOZ53" s="14"/>
      <c r="TPA53" s="14"/>
      <c r="TPB53" s="14"/>
      <c r="TPC53" s="14"/>
      <c r="TPD53" s="14"/>
      <c r="TPE53" s="14"/>
      <c r="TPF53" s="14"/>
      <c r="TPG53" s="14"/>
      <c r="TPH53" s="14"/>
      <c r="TPI53" s="14"/>
      <c r="TPJ53" s="14"/>
      <c r="TPK53" s="14"/>
      <c r="TPL53" s="14"/>
      <c r="TPM53" s="14"/>
      <c r="TPN53" s="14"/>
      <c r="TPO53" s="14"/>
      <c r="TPP53" s="14"/>
      <c r="TPQ53" s="14"/>
      <c r="TPR53" s="14"/>
      <c r="TPS53" s="14"/>
      <c r="TPT53" s="14"/>
      <c r="TPU53" s="14"/>
      <c r="TPV53" s="14"/>
      <c r="TPW53" s="14"/>
      <c r="TPX53" s="14"/>
      <c r="TPY53" s="14"/>
      <c r="TPZ53" s="14"/>
      <c r="TQA53" s="14"/>
      <c r="TQB53" s="14"/>
      <c r="TQC53" s="14"/>
      <c r="TQD53" s="14"/>
      <c r="TQE53" s="14"/>
      <c r="TQF53" s="14"/>
      <c r="TQG53" s="14"/>
      <c r="TQH53" s="14"/>
      <c r="TQI53" s="14"/>
      <c r="TQJ53" s="14"/>
      <c r="TQK53" s="14"/>
      <c r="TQL53" s="14"/>
      <c r="TQM53" s="14"/>
      <c r="TQN53" s="14"/>
      <c r="TQO53" s="14"/>
      <c r="TQP53" s="14"/>
      <c r="TQQ53" s="14"/>
      <c r="TQR53" s="14"/>
      <c r="TQS53" s="14"/>
      <c r="TQT53" s="14"/>
      <c r="TQU53" s="14"/>
      <c r="TQV53" s="14"/>
      <c r="TQW53" s="14"/>
      <c r="TQX53" s="14"/>
      <c r="TQY53" s="14"/>
      <c r="TQZ53" s="14"/>
      <c r="TRA53" s="14"/>
      <c r="TRB53" s="14"/>
      <c r="TRC53" s="14"/>
      <c r="TRD53" s="14"/>
      <c r="TRE53" s="14"/>
      <c r="TRF53" s="14"/>
      <c r="TRG53" s="14"/>
      <c r="TRH53" s="14"/>
      <c r="TRI53" s="14"/>
      <c r="TRJ53" s="14"/>
      <c r="TRK53" s="14"/>
      <c r="TRL53" s="14"/>
      <c r="TRM53" s="14"/>
      <c r="TRN53" s="14"/>
      <c r="TRO53" s="14"/>
      <c r="TRP53" s="14"/>
      <c r="TRQ53" s="14"/>
      <c r="TRR53" s="14"/>
      <c r="TRS53" s="14"/>
      <c r="TRT53" s="14"/>
      <c r="TRU53" s="14"/>
      <c r="TRV53" s="14"/>
      <c r="TRW53" s="14"/>
      <c r="TRX53" s="14"/>
      <c r="TRY53" s="14"/>
      <c r="TRZ53" s="14"/>
      <c r="TSA53" s="14"/>
      <c r="TSB53" s="14"/>
      <c r="TSC53" s="14"/>
      <c r="TSD53" s="14"/>
      <c r="TSE53" s="14"/>
      <c r="TSF53" s="14"/>
      <c r="TSG53" s="14"/>
      <c r="TSH53" s="14"/>
      <c r="TSI53" s="14"/>
      <c r="TSJ53" s="14"/>
      <c r="TSK53" s="14"/>
      <c r="TSL53" s="14"/>
      <c r="TSM53" s="14"/>
      <c r="TSN53" s="14"/>
      <c r="TSO53" s="14"/>
      <c r="TSP53" s="14"/>
      <c r="TSQ53" s="14"/>
      <c r="TSR53" s="14"/>
      <c r="TSS53" s="14"/>
      <c r="TST53" s="14"/>
      <c r="TSU53" s="14"/>
      <c r="TSV53" s="14"/>
      <c r="TSW53" s="14"/>
      <c r="TSX53" s="14"/>
      <c r="TSY53" s="14"/>
      <c r="TSZ53" s="14"/>
      <c r="TTA53" s="14"/>
      <c r="TTB53" s="14"/>
      <c r="TTC53" s="14"/>
      <c r="TTD53" s="14"/>
      <c r="TTE53" s="14"/>
      <c r="TTF53" s="14"/>
      <c r="TTG53" s="14"/>
      <c r="TTH53" s="14"/>
      <c r="TTI53" s="14"/>
      <c r="TTJ53" s="14"/>
      <c r="TTK53" s="14"/>
      <c r="TTL53" s="14"/>
      <c r="TTM53" s="14"/>
      <c r="TTN53" s="14"/>
      <c r="TTO53" s="14"/>
      <c r="TTP53" s="14"/>
      <c r="TTQ53" s="14"/>
      <c r="TTR53" s="14"/>
      <c r="TTS53" s="14"/>
      <c r="TTT53" s="14"/>
      <c r="TTU53" s="14"/>
      <c r="TTV53" s="14"/>
      <c r="TTW53" s="14"/>
      <c r="TTX53" s="14"/>
      <c r="TTY53" s="14"/>
      <c r="TTZ53" s="14"/>
      <c r="TUA53" s="14"/>
      <c r="TUB53" s="14"/>
      <c r="TUC53" s="14"/>
      <c r="TUD53" s="14"/>
      <c r="TUE53" s="14"/>
      <c r="TUF53" s="14"/>
      <c r="TUG53" s="14"/>
      <c r="TUH53" s="14"/>
      <c r="TUI53" s="14"/>
      <c r="TUJ53" s="14"/>
      <c r="TUK53" s="14"/>
      <c r="TUL53" s="14"/>
      <c r="TUM53" s="14"/>
      <c r="TUN53" s="14"/>
      <c r="TUO53" s="14"/>
      <c r="TUP53" s="14"/>
      <c r="TUQ53" s="14"/>
      <c r="TUR53" s="14"/>
      <c r="TUS53" s="14"/>
      <c r="TUT53" s="14"/>
      <c r="TUU53" s="14"/>
      <c r="TUV53" s="14"/>
      <c r="TUW53" s="14"/>
      <c r="TUX53" s="14"/>
      <c r="TUY53" s="14"/>
      <c r="TUZ53" s="14"/>
      <c r="TVA53" s="14"/>
      <c r="TVB53" s="14"/>
      <c r="TVC53" s="14"/>
      <c r="TVD53" s="14"/>
      <c r="TVE53" s="14"/>
      <c r="TVF53" s="14"/>
      <c r="TVG53" s="14"/>
      <c r="TVH53" s="14"/>
      <c r="TVI53" s="14"/>
      <c r="TVJ53" s="14"/>
      <c r="TVK53" s="14"/>
      <c r="TVL53" s="14"/>
      <c r="TVM53" s="14"/>
      <c r="TVN53" s="14"/>
      <c r="TVO53" s="14"/>
      <c r="TVP53" s="14"/>
      <c r="TVQ53" s="14"/>
      <c r="TVR53" s="14"/>
      <c r="TVS53" s="14"/>
      <c r="TVT53" s="14"/>
      <c r="TVU53" s="14"/>
      <c r="TVV53" s="14"/>
      <c r="TVW53" s="14"/>
      <c r="TVX53" s="14"/>
      <c r="TVY53" s="14"/>
      <c r="TVZ53" s="14"/>
      <c r="TWA53" s="14"/>
      <c r="TWB53" s="14"/>
      <c r="TWC53" s="14"/>
      <c r="TWD53" s="14"/>
      <c r="TWE53" s="14"/>
      <c r="TWF53" s="14"/>
      <c r="TWG53" s="14"/>
      <c r="TWH53" s="14"/>
      <c r="TWI53" s="14"/>
      <c r="TWJ53" s="14"/>
      <c r="TWK53" s="14"/>
      <c r="TWL53" s="14"/>
      <c r="TWM53" s="14"/>
      <c r="TWN53" s="14"/>
      <c r="TWO53" s="14"/>
      <c r="TWP53" s="14"/>
      <c r="TWQ53" s="14"/>
      <c r="TWR53" s="14"/>
      <c r="TWS53" s="14"/>
      <c r="TWT53" s="14"/>
      <c r="TWU53" s="14"/>
      <c r="TWV53" s="14"/>
      <c r="TWW53" s="14"/>
      <c r="TWX53" s="14"/>
      <c r="TWY53" s="14"/>
      <c r="TWZ53" s="14"/>
      <c r="TXA53" s="14"/>
      <c r="TXB53" s="14"/>
      <c r="TXC53" s="14"/>
      <c r="TXD53" s="14"/>
      <c r="TXE53" s="14"/>
      <c r="TXF53" s="14"/>
      <c r="TXG53" s="14"/>
      <c r="TXH53" s="14"/>
      <c r="TXI53" s="14"/>
      <c r="TXJ53" s="14"/>
      <c r="TXK53" s="14"/>
      <c r="TXL53" s="14"/>
      <c r="TXM53" s="14"/>
      <c r="TXN53" s="14"/>
      <c r="TXO53" s="14"/>
      <c r="TXP53" s="14"/>
      <c r="TXQ53" s="14"/>
      <c r="TXR53" s="14"/>
      <c r="TXS53" s="14"/>
      <c r="TXT53" s="14"/>
      <c r="TXU53" s="14"/>
      <c r="TXV53" s="14"/>
      <c r="TXW53" s="14"/>
      <c r="TXX53" s="14"/>
      <c r="TXY53" s="14"/>
      <c r="TXZ53" s="14"/>
      <c r="TYA53" s="14"/>
      <c r="TYB53" s="14"/>
      <c r="TYC53" s="14"/>
      <c r="TYD53" s="14"/>
      <c r="TYE53" s="14"/>
      <c r="TYF53" s="14"/>
      <c r="TYG53" s="14"/>
      <c r="TYH53" s="14"/>
      <c r="TYI53" s="14"/>
      <c r="TYJ53" s="14"/>
      <c r="TYK53" s="14"/>
      <c r="TYL53" s="14"/>
      <c r="TYM53" s="14"/>
      <c r="TYN53" s="14"/>
      <c r="TYO53" s="14"/>
      <c r="TYP53" s="14"/>
      <c r="TYQ53" s="14"/>
      <c r="TYR53" s="14"/>
      <c r="TYS53" s="14"/>
      <c r="TYT53" s="14"/>
      <c r="TYU53" s="14"/>
      <c r="TYV53" s="14"/>
      <c r="TYW53" s="14"/>
      <c r="TYX53" s="14"/>
      <c r="TYY53" s="14"/>
      <c r="TYZ53" s="14"/>
      <c r="TZA53" s="14"/>
      <c r="TZB53" s="14"/>
      <c r="TZC53" s="14"/>
      <c r="TZD53" s="14"/>
      <c r="TZE53" s="14"/>
      <c r="TZF53" s="14"/>
      <c r="TZG53" s="14"/>
      <c r="TZH53" s="14"/>
      <c r="TZI53" s="14"/>
      <c r="TZJ53" s="14"/>
      <c r="TZK53" s="14"/>
      <c r="TZL53" s="14"/>
      <c r="TZM53" s="14"/>
      <c r="TZN53" s="14"/>
      <c r="TZO53" s="14"/>
      <c r="TZP53" s="14"/>
      <c r="TZQ53" s="14"/>
      <c r="TZR53" s="14"/>
      <c r="TZS53" s="14"/>
      <c r="TZT53" s="14"/>
      <c r="TZU53" s="14"/>
      <c r="TZV53" s="14"/>
      <c r="TZW53" s="14"/>
      <c r="TZX53" s="14"/>
      <c r="TZY53" s="14"/>
      <c r="TZZ53" s="14"/>
      <c r="UAA53" s="14"/>
      <c r="UAB53" s="14"/>
      <c r="UAC53" s="14"/>
      <c r="UAD53" s="14"/>
      <c r="UAE53" s="14"/>
      <c r="UAF53" s="14"/>
      <c r="UAG53" s="14"/>
      <c r="UAH53" s="14"/>
      <c r="UAI53" s="14"/>
      <c r="UAJ53" s="14"/>
      <c r="UAK53" s="14"/>
      <c r="UAL53" s="14"/>
      <c r="UAM53" s="14"/>
      <c r="UAN53" s="14"/>
      <c r="UAO53" s="14"/>
      <c r="UAP53" s="14"/>
      <c r="UAQ53" s="14"/>
      <c r="UAR53" s="14"/>
      <c r="UAS53" s="14"/>
      <c r="UAT53" s="14"/>
      <c r="UAU53" s="14"/>
      <c r="UAV53" s="14"/>
      <c r="UAW53" s="14"/>
      <c r="UAX53" s="14"/>
      <c r="UAY53" s="14"/>
      <c r="UAZ53" s="14"/>
      <c r="UBA53" s="14"/>
      <c r="UBB53" s="14"/>
      <c r="UBC53" s="14"/>
      <c r="UBD53" s="14"/>
      <c r="UBE53" s="14"/>
      <c r="UBF53" s="14"/>
      <c r="UBG53" s="14"/>
      <c r="UBH53" s="14"/>
      <c r="UBI53" s="14"/>
      <c r="UBJ53" s="14"/>
      <c r="UBK53" s="14"/>
      <c r="UBL53" s="14"/>
      <c r="UBM53" s="14"/>
      <c r="UBN53" s="14"/>
      <c r="UBO53" s="14"/>
      <c r="UBP53" s="14"/>
      <c r="UBQ53" s="14"/>
      <c r="UBR53" s="14"/>
      <c r="UBS53" s="14"/>
      <c r="UBT53" s="14"/>
      <c r="UBU53" s="14"/>
      <c r="UBV53" s="14"/>
      <c r="UBW53" s="14"/>
      <c r="UBX53" s="14"/>
      <c r="UBY53" s="14"/>
      <c r="UBZ53" s="14"/>
      <c r="UCA53" s="14"/>
      <c r="UCB53" s="14"/>
      <c r="UCC53" s="14"/>
      <c r="UCD53" s="14"/>
      <c r="UCE53" s="14"/>
      <c r="UCF53" s="14"/>
      <c r="UCG53" s="14"/>
      <c r="UCH53" s="14"/>
      <c r="UCI53" s="14"/>
      <c r="UCJ53" s="14"/>
      <c r="UCK53" s="14"/>
      <c r="UCL53" s="14"/>
      <c r="UCM53" s="14"/>
      <c r="UCN53" s="14"/>
      <c r="UCO53" s="14"/>
      <c r="UCP53" s="14"/>
      <c r="UCQ53" s="14"/>
      <c r="UCR53" s="14"/>
      <c r="UCS53" s="14"/>
      <c r="UCT53" s="14"/>
      <c r="UCU53" s="14"/>
      <c r="UCV53" s="14"/>
      <c r="UCW53" s="14"/>
      <c r="UCX53" s="14"/>
      <c r="UCY53" s="14"/>
      <c r="UCZ53" s="14"/>
      <c r="UDA53" s="14"/>
      <c r="UDB53" s="14"/>
      <c r="UDC53" s="14"/>
      <c r="UDD53" s="14"/>
      <c r="UDE53" s="14"/>
      <c r="UDF53" s="14"/>
      <c r="UDG53" s="14"/>
      <c r="UDH53" s="14"/>
      <c r="UDI53" s="14"/>
      <c r="UDJ53" s="14"/>
      <c r="UDK53" s="14"/>
      <c r="UDL53" s="14"/>
      <c r="UDM53" s="14"/>
      <c r="UDN53" s="14"/>
      <c r="UDO53" s="14"/>
      <c r="UDP53" s="14"/>
      <c r="UDQ53" s="14"/>
      <c r="UDR53" s="14"/>
      <c r="UDS53" s="14"/>
      <c r="UDT53" s="14"/>
      <c r="UDU53" s="14"/>
      <c r="UDV53" s="14"/>
      <c r="UDW53" s="14"/>
      <c r="UDX53" s="14"/>
      <c r="UDY53" s="14"/>
      <c r="UDZ53" s="14"/>
      <c r="UEA53" s="14"/>
      <c r="UEB53" s="14"/>
      <c r="UEC53" s="14"/>
      <c r="UED53" s="14"/>
      <c r="UEE53" s="14"/>
      <c r="UEF53" s="14"/>
      <c r="UEG53" s="14"/>
      <c r="UEH53" s="14"/>
      <c r="UEI53" s="14"/>
      <c r="UEJ53" s="14"/>
      <c r="UEK53" s="14"/>
      <c r="UEL53" s="14"/>
      <c r="UEM53" s="14"/>
      <c r="UEN53" s="14"/>
      <c r="UEO53" s="14"/>
      <c r="UEP53" s="14"/>
      <c r="UEQ53" s="14"/>
      <c r="UER53" s="14"/>
      <c r="UES53" s="14"/>
      <c r="UET53" s="14"/>
      <c r="UEU53" s="14"/>
      <c r="UEV53" s="14"/>
      <c r="UEW53" s="14"/>
      <c r="UEX53" s="14"/>
      <c r="UEY53" s="14"/>
      <c r="UEZ53" s="14"/>
      <c r="UFA53" s="14"/>
      <c r="UFB53" s="14"/>
      <c r="UFC53" s="14"/>
      <c r="UFD53" s="14"/>
      <c r="UFE53" s="14"/>
      <c r="UFF53" s="14"/>
      <c r="UFG53" s="14"/>
      <c r="UFH53" s="14"/>
      <c r="UFI53" s="14"/>
      <c r="UFJ53" s="14"/>
      <c r="UFK53" s="14"/>
      <c r="UFL53" s="14"/>
      <c r="UFM53" s="14"/>
      <c r="UFN53" s="14"/>
      <c r="UFO53" s="14"/>
      <c r="UFP53" s="14"/>
      <c r="UFQ53" s="14"/>
      <c r="UFR53" s="14"/>
      <c r="UFS53" s="14"/>
      <c r="UFT53" s="14"/>
      <c r="UFU53" s="14"/>
      <c r="UFV53" s="14"/>
      <c r="UFW53" s="14"/>
      <c r="UFX53" s="14"/>
      <c r="UFY53" s="14"/>
      <c r="UFZ53" s="14"/>
      <c r="UGA53" s="14"/>
      <c r="UGB53" s="14"/>
      <c r="UGC53" s="14"/>
      <c r="UGD53" s="14"/>
      <c r="UGE53" s="14"/>
      <c r="UGF53" s="14"/>
      <c r="UGG53" s="14"/>
      <c r="UGH53" s="14"/>
      <c r="UGI53" s="14"/>
      <c r="UGJ53" s="14"/>
      <c r="UGK53" s="14"/>
      <c r="UGL53" s="14"/>
      <c r="UGM53" s="14"/>
      <c r="UGN53" s="14"/>
      <c r="UGO53" s="14"/>
      <c r="UGP53" s="14"/>
      <c r="UGQ53" s="14"/>
      <c r="UGR53" s="14"/>
      <c r="UGS53" s="14"/>
      <c r="UGT53" s="14"/>
      <c r="UGU53" s="14"/>
      <c r="UGV53" s="14"/>
      <c r="UGW53" s="14"/>
      <c r="UGX53" s="14"/>
      <c r="UGY53" s="14"/>
      <c r="UGZ53" s="14"/>
      <c r="UHA53" s="14"/>
      <c r="UHB53" s="14"/>
      <c r="UHC53" s="14"/>
      <c r="UHD53" s="14"/>
      <c r="UHE53" s="14"/>
      <c r="UHF53" s="14"/>
      <c r="UHG53" s="14"/>
      <c r="UHH53" s="14"/>
      <c r="UHI53" s="14"/>
      <c r="UHJ53" s="14"/>
      <c r="UHK53" s="14"/>
      <c r="UHL53" s="14"/>
      <c r="UHM53" s="14"/>
      <c r="UHN53" s="14"/>
      <c r="UHO53" s="14"/>
      <c r="UHP53" s="14"/>
      <c r="UHQ53" s="14"/>
      <c r="UHR53" s="14"/>
      <c r="UHS53" s="14"/>
      <c r="UHT53" s="14"/>
      <c r="UHU53" s="14"/>
      <c r="UHV53" s="14"/>
      <c r="UHW53" s="14"/>
      <c r="UHX53" s="14"/>
      <c r="UHY53" s="14"/>
      <c r="UHZ53" s="14"/>
      <c r="UIA53" s="14"/>
      <c r="UIB53" s="14"/>
      <c r="UIC53" s="14"/>
      <c r="UID53" s="14"/>
      <c r="UIE53" s="14"/>
      <c r="UIF53" s="14"/>
      <c r="UIG53" s="14"/>
      <c r="UIH53" s="14"/>
      <c r="UII53" s="14"/>
      <c r="UIJ53" s="14"/>
      <c r="UIK53" s="14"/>
      <c r="UIL53" s="14"/>
      <c r="UIM53" s="14"/>
      <c r="UIN53" s="14"/>
      <c r="UIO53" s="14"/>
      <c r="UIP53" s="14"/>
      <c r="UIQ53" s="14"/>
      <c r="UIR53" s="14"/>
      <c r="UIS53" s="14"/>
      <c r="UIT53" s="14"/>
      <c r="UIU53" s="14"/>
      <c r="UIV53" s="14"/>
      <c r="UIW53" s="14"/>
      <c r="UIX53" s="14"/>
      <c r="UIY53" s="14"/>
      <c r="UIZ53" s="14"/>
      <c r="UJA53" s="14"/>
      <c r="UJB53" s="14"/>
      <c r="UJC53" s="14"/>
      <c r="UJD53" s="14"/>
      <c r="UJE53" s="14"/>
      <c r="UJF53" s="14"/>
      <c r="UJG53" s="14"/>
      <c r="UJH53" s="14"/>
      <c r="UJI53" s="14"/>
      <c r="UJJ53" s="14"/>
      <c r="UJK53" s="14"/>
      <c r="UJL53" s="14"/>
      <c r="UJM53" s="14"/>
      <c r="UJN53" s="14"/>
      <c r="UJO53" s="14"/>
      <c r="UJP53" s="14"/>
      <c r="UJQ53" s="14"/>
      <c r="UJR53" s="14"/>
      <c r="UJS53" s="14"/>
      <c r="UJT53" s="14"/>
      <c r="UJU53" s="14"/>
      <c r="UJV53" s="14"/>
      <c r="UJW53" s="14"/>
      <c r="UJX53" s="14"/>
      <c r="UJY53" s="14"/>
      <c r="UJZ53" s="14"/>
      <c r="UKA53" s="14"/>
      <c r="UKB53" s="14"/>
      <c r="UKC53" s="14"/>
      <c r="UKD53" s="14"/>
      <c r="UKE53" s="14"/>
      <c r="UKF53" s="14"/>
      <c r="UKG53" s="14"/>
      <c r="UKH53" s="14"/>
      <c r="UKI53" s="14"/>
      <c r="UKJ53" s="14"/>
      <c r="UKK53" s="14"/>
      <c r="UKL53" s="14"/>
      <c r="UKM53" s="14"/>
      <c r="UKN53" s="14"/>
      <c r="UKO53" s="14"/>
      <c r="UKP53" s="14"/>
      <c r="UKQ53" s="14"/>
      <c r="UKR53" s="14"/>
      <c r="UKS53" s="14"/>
      <c r="UKT53" s="14"/>
      <c r="UKU53" s="14"/>
      <c r="UKV53" s="14"/>
      <c r="UKW53" s="14"/>
      <c r="UKX53" s="14"/>
      <c r="UKY53" s="14"/>
      <c r="UKZ53" s="14"/>
      <c r="ULA53" s="14"/>
      <c r="ULB53" s="14"/>
      <c r="ULC53" s="14"/>
      <c r="ULD53" s="14"/>
      <c r="ULE53" s="14"/>
      <c r="ULF53" s="14"/>
      <c r="ULG53" s="14"/>
      <c r="ULH53" s="14"/>
      <c r="ULI53" s="14"/>
      <c r="ULJ53" s="14"/>
      <c r="ULK53" s="14"/>
      <c r="ULL53" s="14"/>
      <c r="ULM53" s="14"/>
      <c r="ULN53" s="14"/>
      <c r="ULO53" s="14"/>
      <c r="ULP53" s="14"/>
      <c r="ULQ53" s="14"/>
      <c r="ULR53" s="14"/>
      <c r="ULS53" s="14"/>
      <c r="ULT53" s="14"/>
      <c r="ULU53" s="14"/>
      <c r="ULV53" s="14"/>
      <c r="ULW53" s="14"/>
      <c r="ULX53" s="14"/>
      <c r="ULY53" s="14"/>
      <c r="ULZ53" s="14"/>
      <c r="UMA53" s="14"/>
      <c r="UMB53" s="14"/>
      <c r="UMC53" s="14"/>
      <c r="UMD53" s="14"/>
      <c r="UME53" s="14"/>
      <c r="UMF53" s="14"/>
      <c r="UMG53" s="14"/>
      <c r="UMH53" s="14"/>
      <c r="UMI53" s="14"/>
      <c r="UMJ53" s="14"/>
      <c r="UMK53" s="14"/>
      <c r="UML53" s="14"/>
      <c r="UMM53" s="14"/>
      <c r="UMN53" s="14"/>
      <c r="UMO53" s="14"/>
      <c r="UMP53" s="14"/>
      <c r="UMQ53" s="14"/>
      <c r="UMR53" s="14"/>
      <c r="UMS53" s="14"/>
      <c r="UMT53" s="14"/>
      <c r="UMU53" s="14"/>
      <c r="UMV53" s="14"/>
      <c r="UMW53" s="14"/>
      <c r="UMX53" s="14"/>
      <c r="UMY53" s="14"/>
      <c r="UMZ53" s="14"/>
      <c r="UNA53" s="14"/>
      <c r="UNB53" s="14"/>
      <c r="UNC53" s="14"/>
      <c r="UND53" s="14"/>
      <c r="UNE53" s="14"/>
      <c r="UNF53" s="14"/>
      <c r="UNG53" s="14"/>
      <c r="UNH53" s="14"/>
      <c r="UNI53" s="14"/>
      <c r="UNJ53" s="14"/>
      <c r="UNK53" s="14"/>
      <c r="UNL53" s="14"/>
      <c r="UNM53" s="14"/>
      <c r="UNN53" s="14"/>
      <c r="UNO53" s="14"/>
      <c r="UNP53" s="14"/>
      <c r="UNQ53" s="14"/>
      <c r="UNR53" s="14"/>
      <c r="UNS53" s="14"/>
      <c r="UNT53" s="14"/>
      <c r="UNU53" s="14"/>
      <c r="UNV53" s="14"/>
      <c r="UNW53" s="14"/>
      <c r="UNX53" s="14"/>
      <c r="UNY53" s="14"/>
      <c r="UNZ53" s="14"/>
      <c r="UOA53" s="14"/>
      <c r="UOB53" s="14"/>
      <c r="UOC53" s="14"/>
      <c r="UOD53" s="14"/>
      <c r="UOE53" s="14"/>
      <c r="UOF53" s="14"/>
      <c r="UOG53" s="14"/>
      <c r="UOH53" s="14"/>
      <c r="UOI53" s="14"/>
      <c r="UOJ53" s="14"/>
      <c r="UOK53" s="14"/>
      <c r="UOL53" s="14"/>
      <c r="UOM53" s="14"/>
      <c r="UON53" s="14"/>
      <c r="UOO53" s="14"/>
      <c r="UOP53" s="14"/>
      <c r="UOQ53" s="14"/>
      <c r="UOR53" s="14"/>
      <c r="UOS53" s="14"/>
      <c r="UOT53" s="14"/>
      <c r="UOU53" s="14"/>
      <c r="UOV53" s="14"/>
      <c r="UOW53" s="14"/>
      <c r="UOX53" s="14"/>
      <c r="UOY53" s="14"/>
      <c r="UOZ53" s="14"/>
      <c r="UPA53" s="14"/>
      <c r="UPB53" s="14"/>
      <c r="UPC53" s="14"/>
      <c r="UPD53" s="14"/>
      <c r="UPE53" s="14"/>
      <c r="UPF53" s="14"/>
      <c r="UPG53" s="14"/>
      <c r="UPH53" s="14"/>
      <c r="UPI53" s="14"/>
      <c r="UPJ53" s="14"/>
      <c r="UPK53" s="14"/>
      <c r="UPL53" s="14"/>
      <c r="UPM53" s="14"/>
      <c r="UPN53" s="14"/>
      <c r="UPO53" s="14"/>
      <c r="UPP53" s="14"/>
      <c r="UPQ53" s="14"/>
      <c r="UPR53" s="14"/>
      <c r="UPS53" s="14"/>
      <c r="UPT53" s="14"/>
      <c r="UPU53" s="14"/>
      <c r="UPV53" s="14"/>
      <c r="UPW53" s="14"/>
      <c r="UPX53" s="14"/>
      <c r="UPY53" s="14"/>
      <c r="UPZ53" s="14"/>
      <c r="UQA53" s="14"/>
      <c r="UQB53" s="14"/>
      <c r="UQC53" s="14"/>
      <c r="UQD53" s="14"/>
      <c r="UQE53" s="14"/>
      <c r="UQF53" s="14"/>
      <c r="UQG53" s="14"/>
      <c r="UQH53" s="14"/>
      <c r="UQI53" s="14"/>
      <c r="UQJ53" s="14"/>
      <c r="UQK53" s="14"/>
      <c r="UQL53" s="14"/>
      <c r="UQM53" s="14"/>
      <c r="UQN53" s="14"/>
      <c r="UQO53" s="14"/>
      <c r="UQP53" s="14"/>
      <c r="UQQ53" s="14"/>
      <c r="UQR53" s="14"/>
      <c r="UQS53" s="14"/>
      <c r="UQT53" s="14"/>
      <c r="UQU53" s="14"/>
      <c r="UQV53" s="14"/>
      <c r="UQW53" s="14"/>
      <c r="UQX53" s="14"/>
      <c r="UQY53" s="14"/>
      <c r="UQZ53" s="14"/>
      <c r="URA53" s="14"/>
      <c r="URB53" s="14"/>
      <c r="URC53" s="14"/>
      <c r="URD53" s="14"/>
      <c r="URE53" s="14"/>
      <c r="URF53" s="14"/>
      <c r="URG53" s="14"/>
      <c r="URH53" s="14"/>
      <c r="URI53" s="14"/>
      <c r="URJ53" s="14"/>
      <c r="URK53" s="14"/>
      <c r="URL53" s="14"/>
      <c r="URM53" s="14"/>
      <c r="URN53" s="14"/>
      <c r="URO53" s="14"/>
      <c r="URP53" s="14"/>
      <c r="URQ53" s="14"/>
      <c r="URR53" s="14"/>
      <c r="URS53" s="14"/>
      <c r="URT53" s="14"/>
      <c r="URU53" s="14"/>
      <c r="URV53" s="14"/>
      <c r="URW53" s="14"/>
      <c r="URX53" s="14"/>
      <c r="URY53" s="14"/>
      <c r="URZ53" s="14"/>
      <c r="USA53" s="14"/>
      <c r="USB53" s="14"/>
      <c r="USC53" s="14"/>
      <c r="USD53" s="14"/>
      <c r="USE53" s="14"/>
      <c r="USF53" s="14"/>
      <c r="USG53" s="14"/>
      <c r="USH53" s="14"/>
      <c r="USI53" s="14"/>
      <c r="USJ53" s="14"/>
      <c r="USK53" s="14"/>
      <c r="USL53" s="14"/>
      <c r="USM53" s="14"/>
      <c r="USN53" s="14"/>
      <c r="USO53" s="14"/>
      <c r="USP53" s="14"/>
      <c r="USQ53" s="14"/>
      <c r="USR53" s="14"/>
      <c r="USS53" s="14"/>
      <c r="UST53" s="14"/>
      <c r="USU53" s="14"/>
      <c r="USV53" s="14"/>
      <c r="USW53" s="14"/>
      <c r="USX53" s="14"/>
      <c r="USY53" s="14"/>
      <c r="USZ53" s="14"/>
      <c r="UTA53" s="14"/>
      <c r="UTB53" s="14"/>
      <c r="UTC53" s="14"/>
      <c r="UTD53" s="14"/>
      <c r="UTE53" s="14"/>
      <c r="UTF53" s="14"/>
      <c r="UTG53" s="14"/>
      <c r="UTH53" s="14"/>
      <c r="UTI53" s="14"/>
      <c r="UTJ53" s="14"/>
      <c r="UTK53" s="14"/>
      <c r="UTL53" s="14"/>
      <c r="UTM53" s="14"/>
      <c r="UTN53" s="14"/>
      <c r="UTO53" s="14"/>
      <c r="UTP53" s="14"/>
      <c r="UTQ53" s="14"/>
      <c r="UTR53" s="14"/>
      <c r="UTS53" s="14"/>
      <c r="UTT53" s="14"/>
      <c r="UTU53" s="14"/>
      <c r="UTV53" s="14"/>
      <c r="UTW53" s="14"/>
      <c r="UTX53" s="14"/>
      <c r="UTY53" s="14"/>
      <c r="UTZ53" s="14"/>
      <c r="UUA53" s="14"/>
      <c r="UUB53" s="14"/>
      <c r="UUC53" s="14"/>
      <c r="UUD53" s="14"/>
      <c r="UUE53" s="14"/>
      <c r="UUF53" s="14"/>
      <c r="UUG53" s="14"/>
      <c r="UUH53" s="14"/>
      <c r="UUI53" s="14"/>
      <c r="UUJ53" s="14"/>
      <c r="UUK53" s="14"/>
      <c r="UUL53" s="14"/>
      <c r="UUM53" s="14"/>
      <c r="UUN53" s="14"/>
      <c r="UUO53" s="14"/>
      <c r="UUP53" s="14"/>
      <c r="UUQ53" s="14"/>
      <c r="UUR53" s="14"/>
      <c r="UUS53" s="14"/>
      <c r="UUT53" s="14"/>
      <c r="UUU53" s="14"/>
      <c r="UUV53" s="14"/>
      <c r="UUW53" s="14"/>
      <c r="UUX53" s="14"/>
      <c r="UUY53" s="14"/>
      <c r="UUZ53" s="14"/>
      <c r="UVA53" s="14"/>
      <c r="UVB53" s="14"/>
      <c r="UVC53" s="14"/>
      <c r="UVD53" s="14"/>
      <c r="UVE53" s="14"/>
      <c r="UVF53" s="14"/>
      <c r="UVG53" s="14"/>
      <c r="UVH53" s="14"/>
      <c r="UVI53" s="14"/>
      <c r="UVJ53" s="14"/>
      <c r="UVK53" s="14"/>
      <c r="UVL53" s="14"/>
      <c r="UVM53" s="14"/>
      <c r="UVN53" s="14"/>
      <c r="UVO53" s="14"/>
      <c r="UVP53" s="14"/>
      <c r="UVQ53" s="14"/>
      <c r="UVR53" s="14"/>
      <c r="UVS53" s="14"/>
      <c r="UVT53" s="14"/>
      <c r="UVU53" s="14"/>
      <c r="UVV53" s="14"/>
      <c r="UVW53" s="14"/>
      <c r="UVX53" s="14"/>
      <c r="UVY53" s="14"/>
      <c r="UVZ53" s="14"/>
      <c r="UWA53" s="14"/>
      <c r="UWB53" s="14"/>
      <c r="UWC53" s="14"/>
      <c r="UWD53" s="14"/>
      <c r="UWE53" s="14"/>
      <c r="UWF53" s="14"/>
      <c r="UWG53" s="14"/>
      <c r="UWH53" s="14"/>
      <c r="UWI53" s="14"/>
      <c r="UWJ53" s="14"/>
      <c r="UWK53" s="14"/>
      <c r="UWL53" s="14"/>
      <c r="UWM53" s="14"/>
      <c r="UWN53" s="14"/>
      <c r="UWO53" s="14"/>
      <c r="UWP53" s="14"/>
      <c r="UWQ53" s="14"/>
      <c r="UWR53" s="14"/>
      <c r="UWS53" s="14"/>
      <c r="UWT53" s="14"/>
      <c r="UWU53" s="14"/>
      <c r="UWV53" s="14"/>
      <c r="UWW53" s="14"/>
      <c r="UWX53" s="14"/>
      <c r="UWY53" s="14"/>
      <c r="UWZ53" s="14"/>
      <c r="UXA53" s="14"/>
      <c r="UXB53" s="14"/>
      <c r="UXC53" s="14"/>
      <c r="UXD53" s="14"/>
      <c r="UXE53" s="14"/>
      <c r="UXF53" s="14"/>
      <c r="UXG53" s="14"/>
      <c r="UXH53" s="14"/>
      <c r="UXI53" s="14"/>
      <c r="UXJ53" s="14"/>
      <c r="UXK53" s="14"/>
      <c r="UXL53" s="14"/>
      <c r="UXM53" s="14"/>
      <c r="UXN53" s="14"/>
      <c r="UXO53" s="14"/>
      <c r="UXP53" s="14"/>
      <c r="UXQ53" s="14"/>
      <c r="UXR53" s="14"/>
      <c r="UXS53" s="14"/>
      <c r="UXT53" s="14"/>
      <c r="UXU53" s="14"/>
      <c r="UXV53" s="14"/>
      <c r="UXW53" s="14"/>
      <c r="UXX53" s="14"/>
      <c r="UXY53" s="14"/>
      <c r="UXZ53" s="14"/>
      <c r="UYA53" s="14"/>
      <c r="UYB53" s="14"/>
      <c r="UYC53" s="14"/>
      <c r="UYD53" s="14"/>
      <c r="UYE53" s="14"/>
      <c r="UYF53" s="14"/>
      <c r="UYG53" s="14"/>
      <c r="UYH53" s="14"/>
      <c r="UYI53" s="14"/>
      <c r="UYJ53" s="14"/>
      <c r="UYK53" s="14"/>
      <c r="UYL53" s="14"/>
      <c r="UYM53" s="14"/>
      <c r="UYN53" s="14"/>
      <c r="UYO53" s="14"/>
      <c r="UYP53" s="14"/>
      <c r="UYQ53" s="14"/>
      <c r="UYR53" s="14"/>
      <c r="UYS53" s="14"/>
      <c r="UYT53" s="14"/>
      <c r="UYU53" s="14"/>
      <c r="UYV53" s="14"/>
      <c r="UYW53" s="14"/>
      <c r="UYX53" s="14"/>
      <c r="UYY53" s="14"/>
      <c r="UYZ53" s="14"/>
      <c r="UZA53" s="14"/>
      <c r="UZB53" s="14"/>
      <c r="UZC53" s="14"/>
      <c r="UZD53" s="14"/>
      <c r="UZE53" s="14"/>
      <c r="UZF53" s="14"/>
      <c r="UZG53" s="14"/>
      <c r="UZH53" s="14"/>
      <c r="UZI53" s="14"/>
      <c r="UZJ53" s="14"/>
      <c r="UZK53" s="14"/>
      <c r="UZL53" s="14"/>
      <c r="UZM53" s="14"/>
      <c r="UZN53" s="14"/>
      <c r="UZO53" s="14"/>
      <c r="UZP53" s="14"/>
      <c r="UZQ53" s="14"/>
      <c r="UZR53" s="14"/>
      <c r="UZS53" s="14"/>
      <c r="UZT53" s="14"/>
      <c r="UZU53" s="14"/>
      <c r="UZV53" s="14"/>
      <c r="UZW53" s="14"/>
      <c r="UZX53" s="14"/>
      <c r="UZY53" s="14"/>
      <c r="UZZ53" s="14"/>
      <c r="VAA53" s="14"/>
      <c r="VAB53" s="14"/>
      <c r="VAC53" s="14"/>
      <c r="VAD53" s="14"/>
      <c r="VAE53" s="14"/>
      <c r="VAF53" s="14"/>
      <c r="VAG53" s="14"/>
      <c r="VAH53" s="14"/>
      <c r="VAI53" s="14"/>
      <c r="VAJ53" s="14"/>
      <c r="VAK53" s="14"/>
      <c r="VAL53" s="14"/>
      <c r="VAM53" s="14"/>
      <c r="VAN53" s="14"/>
      <c r="VAO53" s="14"/>
      <c r="VAP53" s="14"/>
      <c r="VAQ53" s="14"/>
      <c r="VAR53" s="14"/>
      <c r="VAS53" s="14"/>
      <c r="VAT53" s="14"/>
      <c r="VAU53" s="14"/>
      <c r="VAV53" s="14"/>
      <c r="VAW53" s="14"/>
      <c r="VAX53" s="14"/>
      <c r="VAY53" s="14"/>
      <c r="VAZ53" s="14"/>
      <c r="VBA53" s="14"/>
      <c r="VBB53" s="14"/>
      <c r="VBC53" s="14"/>
      <c r="VBD53" s="14"/>
      <c r="VBE53" s="14"/>
      <c r="VBF53" s="14"/>
      <c r="VBG53" s="14"/>
      <c r="VBH53" s="14"/>
      <c r="VBI53" s="14"/>
      <c r="VBJ53" s="14"/>
      <c r="VBK53" s="14"/>
      <c r="VBL53" s="14"/>
      <c r="VBM53" s="14"/>
      <c r="VBN53" s="14"/>
      <c r="VBO53" s="14"/>
      <c r="VBP53" s="14"/>
      <c r="VBQ53" s="14"/>
      <c r="VBR53" s="14"/>
      <c r="VBS53" s="14"/>
      <c r="VBT53" s="14"/>
      <c r="VBU53" s="14"/>
      <c r="VBV53" s="14"/>
      <c r="VBW53" s="14"/>
      <c r="VBX53" s="14"/>
      <c r="VBY53" s="14"/>
      <c r="VBZ53" s="14"/>
      <c r="VCA53" s="14"/>
      <c r="VCB53" s="14"/>
      <c r="VCC53" s="14"/>
      <c r="VCD53" s="14"/>
      <c r="VCE53" s="14"/>
      <c r="VCF53" s="14"/>
      <c r="VCG53" s="14"/>
      <c r="VCH53" s="14"/>
      <c r="VCI53" s="14"/>
      <c r="VCJ53" s="14"/>
      <c r="VCK53" s="14"/>
      <c r="VCL53" s="14"/>
      <c r="VCM53" s="14"/>
      <c r="VCN53" s="14"/>
      <c r="VCO53" s="14"/>
      <c r="VCP53" s="14"/>
      <c r="VCQ53" s="14"/>
      <c r="VCR53" s="14"/>
      <c r="VCS53" s="14"/>
      <c r="VCT53" s="14"/>
      <c r="VCU53" s="14"/>
      <c r="VCV53" s="14"/>
      <c r="VCW53" s="14"/>
      <c r="VCX53" s="14"/>
      <c r="VCY53" s="14"/>
      <c r="VCZ53" s="14"/>
      <c r="VDA53" s="14"/>
      <c r="VDB53" s="14"/>
      <c r="VDC53" s="14"/>
      <c r="VDD53" s="14"/>
      <c r="VDE53" s="14"/>
      <c r="VDF53" s="14"/>
      <c r="VDG53" s="14"/>
      <c r="VDH53" s="14"/>
      <c r="VDI53" s="14"/>
      <c r="VDJ53" s="14"/>
      <c r="VDK53" s="14"/>
      <c r="VDL53" s="14"/>
      <c r="VDM53" s="14"/>
      <c r="VDN53" s="14"/>
      <c r="VDO53" s="14"/>
      <c r="VDP53" s="14"/>
      <c r="VDQ53" s="14"/>
      <c r="VDR53" s="14"/>
      <c r="VDS53" s="14"/>
      <c r="VDT53" s="14"/>
      <c r="VDU53" s="14"/>
      <c r="VDV53" s="14"/>
      <c r="VDW53" s="14"/>
      <c r="VDX53" s="14"/>
      <c r="VDY53" s="14"/>
      <c r="VDZ53" s="14"/>
      <c r="VEA53" s="14"/>
      <c r="VEB53" s="14"/>
      <c r="VEC53" s="14"/>
      <c r="VED53" s="14"/>
      <c r="VEE53" s="14"/>
      <c r="VEF53" s="14"/>
      <c r="VEG53" s="14"/>
      <c r="VEH53" s="14"/>
      <c r="VEI53" s="14"/>
      <c r="VEJ53" s="14"/>
      <c r="VEK53" s="14"/>
      <c r="VEL53" s="14"/>
      <c r="VEM53" s="14"/>
      <c r="VEN53" s="14"/>
      <c r="VEO53" s="14"/>
      <c r="VEP53" s="14"/>
      <c r="VEQ53" s="14"/>
      <c r="VER53" s="14"/>
      <c r="VES53" s="14"/>
      <c r="VET53" s="14"/>
      <c r="VEU53" s="14"/>
      <c r="VEV53" s="14"/>
      <c r="VEW53" s="14"/>
      <c r="VEX53" s="14"/>
      <c r="VEY53" s="14"/>
      <c r="VEZ53" s="14"/>
      <c r="VFA53" s="14"/>
      <c r="VFB53" s="14"/>
      <c r="VFC53" s="14"/>
      <c r="VFD53" s="14"/>
      <c r="VFE53" s="14"/>
      <c r="VFF53" s="14"/>
      <c r="VFG53" s="14"/>
      <c r="VFH53" s="14"/>
      <c r="VFI53" s="14"/>
      <c r="VFJ53" s="14"/>
      <c r="VFK53" s="14"/>
      <c r="VFL53" s="14"/>
      <c r="VFM53" s="14"/>
      <c r="VFN53" s="14"/>
      <c r="VFO53" s="14"/>
      <c r="VFP53" s="14"/>
      <c r="VFQ53" s="14"/>
      <c r="VFR53" s="14"/>
      <c r="VFS53" s="14"/>
      <c r="VFT53" s="14"/>
      <c r="VFU53" s="14"/>
      <c r="VFV53" s="14"/>
      <c r="VFW53" s="14"/>
      <c r="VFX53" s="14"/>
      <c r="VFY53" s="14"/>
      <c r="VFZ53" s="14"/>
      <c r="VGA53" s="14"/>
      <c r="VGB53" s="14"/>
      <c r="VGC53" s="14"/>
      <c r="VGD53" s="14"/>
      <c r="VGE53" s="14"/>
      <c r="VGF53" s="14"/>
      <c r="VGG53" s="14"/>
      <c r="VGH53" s="14"/>
      <c r="VGI53" s="14"/>
      <c r="VGJ53" s="14"/>
      <c r="VGK53" s="14"/>
      <c r="VGL53" s="14"/>
      <c r="VGM53" s="14"/>
      <c r="VGN53" s="14"/>
      <c r="VGO53" s="14"/>
      <c r="VGP53" s="14"/>
      <c r="VGQ53" s="14"/>
      <c r="VGR53" s="14"/>
      <c r="VGS53" s="14"/>
      <c r="VGT53" s="14"/>
      <c r="VGU53" s="14"/>
      <c r="VGV53" s="14"/>
      <c r="VGW53" s="14"/>
      <c r="VGX53" s="14"/>
      <c r="VGY53" s="14"/>
      <c r="VGZ53" s="14"/>
      <c r="VHA53" s="14"/>
      <c r="VHB53" s="14"/>
      <c r="VHC53" s="14"/>
      <c r="VHD53" s="14"/>
      <c r="VHE53" s="14"/>
      <c r="VHF53" s="14"/>
      <c r="VHG53" s="14"/>
      <c r="VHH53" s="14"/>
      <c r="VHI53" s="14"/>
      <c r="VHJ53" s="14"/>
      <c r="VHK53" s="14"/>
      <c r="VHL53" s="14"/>
      <c r="VHM53" s="14"/>
      <c r="VHN53" s="14"/>
      <c r="VHO53" s="14"/>
      <c r="VHP53" s="14"/>
      <c r="VHQ53" s="14"/>
      <c r="VHR53" s="14"/>
      <c r="VHS53" s="14"/>
      <c r="VHT53" s="14"/>
      <c r="VHU53" s="14"/>
      <c r="VHV53" s="14"/>
      <c r="VHW53" s="14"/>
      <c r="VHX53" s="14"/>
      <c r="VHY53" s="14"/>
      <c r="VHZ53" s="14"/>
      <c r="VIA53" s="14"/>
      <c r="VIB53" s="14"/>
      <c r="VIC53" s="14"/>
      <c r="VID53" s="14"/>
      <c r="VIE53" s="14"/>
      <c r="VIF53" s="14"/>
      <c r="VIG53" s="14"/>
      <c r="VIH53" s="14"/>
      <c r="VII53" s="14"/>
      <c r="VIJ53" s="14"/>
      <c r="VIK53" s="14"/>
      <c r="VIL53" s="14"/>
      <c r="VIM53" s="14"/>
      <c r="VIN53" s="14"/>
      <c r="VIO53" s="14"/>
      <c r="VIP53" s="14"/>
      <c r="VIQ53" s="14"/>
      <c r="VIR53" s="14"/>
      <c r="VIS53" s="14"/>
      <c r="VIT53" s="14"/>
      <c r="VIU53" s="14"/>
      <c r="VIV53" s="14"/>
      <c r="VIW53" s="14"/>
      <c r="VIX53" s="14"/>
      <c r="VIY53" s="14"/>
      <c r="VIZ53" s="14"/>
      <c r="VJA53" s="14"/>
      <c r="VJB53" s="14"/>
      <c r="VJC53" s="14"/>
      <c r="VJD53" s="14"/>
      <c r="VJE53" s="14"/>
      <c r="VJF53" s="14"/>
      <c r="VJG53" s="14"/>
      <c r="VJH53" s="14"/>
      <c r="VJI53" s="14"/>
      <c r="VJJ53" s="14"/>
      <c r="VJK53" s="14"/>
      <c r="VJL53" s="14"/>
      <c r="VJM53" s="14"/>
      <c r="VJN53" s="14"/>
      <c r="VJO53" s="14"/>
      <c r="VJP53" s="14"/>
      <c r="VJQ53" s="14"/>
      <c r="VJR53" s="14"/>
      <c r="VJS53" s="14"/>
      <c r="VJT53" s="14"/>
      <c r="VJU53" s="14"/>
      <c r="VJV53" s="14"/>
      <c r="VJW53" s="14"/>
      <c r="VJX53" s="14"/>
      <c r="VJY53" s="14"/>
      <c r="VJZ53" s="14"/>
      <c r="VKA53" s="14"/>
      <c r="VKB53" s="14"/>
      <c r="VKC53" s="14"/>
      <c r="VKD53" s="14"/>
      <c r="VKE53" s="14"/>
      <c r="VKF53" s="14"/>
      <c r="VKG53" s="14"/>
      <c r="VKH53" s="14"/>
      <c r="VKI53" s="14"/>
      <c r="VKJ53" s="14"/>
      <c r="VKK53" s="14"/>
      <c r="VKL53" s="14"/>
      <c r="VKM53" s="14"/>
      <c r="VKN53" s="14"/>
      <c r="VKO53" s="14"/>
      <c r="VKP53" s="14"/>
      <c r="VKQ53" s="14"/>
      <c r="VKR53" s="14"/>
      <c r="VKS53" s="14"/>
      <c r="VKT53" s="14"/>
      <c r="VKU53" s="14"/>
      <c r="VKV53" s="14"/>
      <c r="VKW53" s="14"/>
      <c r="VKX53" s="14"/>
      <c r="VKY53" s="14"/>
      <c r="VKZ53" s="14"/>
      <c r="VLA53" s="14"/>
      <c r="VLB53" s="14"/>
      <c r="VLC53" s="14"/>
      <c r="VLD53" s="14"/>
      <c r="VLE53" s="14"/>
      <c r="VLF53" s="14"/>
      <c r="VLG53" s="14"/>
      <c r="VLH53" s="14"/>
      <c r="VLI53" s="14"/>
      <c r="VLJ53" s="14"/>
      <c r="VLK53" s="14"/>
      <c r="VLL53" s="14"/>
      <c r="VLM53" s="14"/>
      <c r="VLN53" s="14"/>
      <c r="VLO53" s="14"/>
      <c r="VLP53" s="14"/>
      <c r="VLQ53" s="14"/>
      <c r="VLR53" s="14"/>
      <c r="VLS53" s="14"/>
      <c r="VLT53" s="14"/>
      <c r="VLU53" s="14"/>
      <c r="VLV53" s="14"/>
      <c r="VLW53" s="14"/>
      <c r="VLX53" s="14"/>
      <c r="VLY53" s="14"/>
      <c r="VLZ53" s="14"/>
      <c r="VMA53" s="14"/>
      <c r="VMB53" s="14"/>
      <c r="VMC53" s="14"/>
      <c r="VMD53" s="14"/>
      <c r="VME53" s="14"/>
      <c r="VMF53" s="14"/>
      <c r="VMG53" s="14"/>
      <c r="VMH53" s="14"/>
      <c r="VMI53" s="14"/>
      <c r="VMJ53" s="14"/>
      <c r="VMK53" s="14"/>
      <c r="VML53" s="14"/>
      <c r="VMM53" s="14"/>
      <c r="VMN53" s="14"/>
      <c r="VMO53" s="14"/>
      <c r="VMP53" s="14"/>
      <c r="VMQ53" s="14"/>
      <c r="VMR53" s="14"/>
      <c r="VMS53" s="14"/>
      <c r="VMT53" s="14"/>
      <c r="VMU53" s="14"/>
      <c r="VMV53" s="14"/>
      <c r="VMW53" s="14"/>
      <c r="VMX53" s="14"/>
      <c r="VMY53" s="14"/>
      <c r="VMZ53" s="14"/>
      <c r="VNA53" s="14"/>
      <c r="VNB53" s="14"/>
      <c r="VNC53" s="14"/>
      <c r="VND53" s="14"/>
      <c r="VNE53" s="14"/>
      <c r="VNF53" s="14"/>
      <c r="VNG53" s="14"/>
      <c r="VNH53" s="14"/>
      <c r="VNI53" s="14"/>
      <c r="VNJ53" s="14"/>
      <c r="VNK53" s="14"/>
      <c r="VNL53" s="14"/>
      <c r="VNM53" s="14"/>
      <c r="VNN53" s="14"/>
      <c r="VNO53" s="14"/>
      <c r="VNP53" s="14"/>
      <c r="VNQ53" s="14"/>
      <c r="VNR53" s="14"/>
      <c r="VNS53" s="14"/>
      <c r="VNT53" s="14"/>
      <c r="VNU53" s="14"/>
      <c r="VNV53" s="14"/>
      <c r="VNW53" s="14"/>
      <c r="VNX53" s="14"/>
      <c r="VNY53" s="14"/>
      <c r="VNZ53" s="14"/>
      <c r="VOA53" s="14"/>
      <c r="VOB53" s="14"/>
      <c r="VOC53" s="14"/>
      <c r="VOD53" s="14"/>
      <c r="VOE53" s="14"/>
      <c r="VOF53" s="14"/>
      <c r="VOG53" s="14"/>
      <c r="VOH53" s="14"/>
      <c r="VOI53" s="14"/>
      <c r="VOJ53" s="14"/>
      <c r="VOK53" s="14"/>
      <c r="VOL53" s="14"/>
      <c r="VOM53" s="14"/>
      <c r="VON53" s="14"/>
      <c r="VOO53" s="14"/>
      <c r="VOP53" s="14"/>
      <c r="VOQ53" s="14"/>
      <c r="VOR53" s="14"/>
      <c r="VOS53" s="14"/>
      <c r="VOT53" s="14"/>
      <c r="VOU53" s="14"/>
      <c r="VOV53" s="14"/>
      <c r="VOW53" s="14"/>
      <c r="VOX53" s="14"/>
      <c r="VOY53" s="14"/>
      <c r="VOZ53" s="14"/>
      <c r="VPA53" s="14"/>
      <c r="VPB53" s="14"/>
      <c r="VPC53" s="14"/>
      <c r="VPD53" s="14"/>
      <c r="VPE53" s="14"/>
      <c r="VPF53" s="14"/>
      <c r="VPG53" s="14"/>
      <c r="VPH53" s="14"/>
      <c r="VPI53" s="14"/>
      <c r="VPJ53" s="14"/>
      <c r="VPK53" s="14"/>
      <c r="VPL53" s="14"/>
      <c r="VPM53" s="14"/>
      <c r="VPN53" s="14"/>
      <c r="VPO53" s="14"/>
      <c r="VPP53" s="14"/>
      <c r="VPQ53" s="14"/>
      <c r="VPR53" s="14"/>
      <c r="VPS53" s="14"/>
      <c r="VPT53" s="14"/>
      <c r="VPU53" s="14"/>
      <c r="VPV53" s="14"/>
      <c r="VPW53" s="14"/>
      <c r="VPX53" s="14"/>
      <c r="VPY53" s="14"/>
      <c r="VPZ53" s="14"/>
      <c r="VQA53" s="14"/>
      <c r="VQB53" s="14"/>
      <c r="VQC53" s="14"/>
      <c r="VQD53" s="14"/>
      <c r="VQE53" s="14"/>
      <c r="VQF53" s="14"/>
      <c r="VQG53" s="14"/>
      <c r="VQH53" s="14"/>
      <c r="VQI53" s="14"/>
      <c r="VQJ53" s="14"/>
      <c r="VQK53" s="14"/>
      <c r="VQL53" s="14"/>
      <c r="VQM53" s="14"/>
      <c r="VQN53" s="14"/>
      <c r="VQO53" s="14"/>
      <c r="VQP53" s="14"/>
      <c r="VQQ53" s="14"/>
      <c r="VQR53" s="14"/>
      <c r="VQS53" s="14"/>
      <c r="VQT53" s="14"/>
      <c r="VQU53" s="14"/>
      <c r="VQV53" s="14"/>
      <c r="VQW53" s="14"/>
      <c r="VQX53" s="14"/>
      <c r="VQY53" s="14"/>
      <c r="VQZ53" s="14"/>
      <c r="VRA53" s="14"/>
      <c r="VRB53" s="14"/>
      <c r="VRC53" s="14"/>
      <c r="VRD53" s="14"/>
      <c r="VRE53" s="14"/>
      <c r="VRF53" s="14"/>
      <c r="VRG53" s="14"/>
      <c r="VRH53" s="14"/>
      <c r="VRI53" s="14"/>
      <c r="VRJ53" s="14"/>
      <c r="VRK53" s="14"/>
      <c r="VRL53" s="14"/>
      <c r="VRM53" s="14"/>
      <c r="VRN53" s="14"/>
      <c r="VRO53" s="14"/>
      <c r="VRP53" s="14"/>
      <c r="VRQ53" s="14"/>
      <c r="VRR53" s="14"/>
      <c r="VRS53" s="14"/>
      <c r="VRT53" s="14"/>
      <c r="VRU53" s="14"/>
      <c r="VRV53" s="14"/>
      <c r="VRW53" s="14"/>
      <c r="VRX53" s="14"/>
      <c r="VRY53" s="14"/>
      <c r="VRZ53" s="14"/>
      <c r="VSA53" s="14"/>
      <c r="VSB53" s="14"/>
      <c r="VSC53" s="14"/>
      <c r="VSD53" s="14"/>
      <c r="VSE53" s="14"/>
      <c r="VSF53" s="14"/>
      <c r="VSG53" s="14"/>
      <c r="VSH53" s="14"/>
      <c r="VSI53" s="14"/>
      <c r="VSJ53" s="14"/>
      <c r="VSK53" s="14"/>
      <c r="VSL53" s="14"/>
      <c r="VSM53" s="14"/>
      <c r="VSN53" s="14"/>
      <c r="VSO53" s="14"/>
      <c r="VSP53" s="14"/>
      <c r="VSQ53" s="14"/>
      <c r="VSR53" s="14"/>
      <c r="VSS53" s="14"/>
      <c r="VST53" s="14"/>
      <c r="VSU53" s="14"/>
      <c r="VSV53" s="14"/>
      <c r="VSW53" s="14"/>
      <c r="VSX53" s="14"/>
      <c r="VSY53" s="14"/>
      <c r="VSZ53" s="14"/>
      <c r="VTA53" s="14"/>
      <c r="VTB53" s="14"/>
      <c r="VTC53" s="14"/>
      <c r="VTD53" s="14"/>
      <c r="VTE53" s="14"/>
      <c r="VTF53" s="14"/>
      <c r="VTG53" s="14"/>
      <c r="VTH53" s="14"/>
      <c r="VTI53" s="14"/>
      <c r="VTJ53" s="14"/>
      <c r="VTK53" s="14"/>
      <c r="VTL53" s="14"/>
      <c r="VTM53" s="14"/>
      <c r="VTN53" s="14"/>
      <c r="VTO53" s="14"/>
      <c r="VTP53" s="14"/>
      <c r="VTQ53" s="14"/>
      <c r="VTR53" s="14"/>
      <c r="VTS53" s="14"/>
      <c r="VTT53" s="14"/>
      <c r="VTU53" s="14"/>
      <c r="VTV53" s="14"/>
      <c r="VTW53" s="14"/>
      <c r="VTX53" s="14"/>
      <c r="VTY53" s="14"/>
      <c r="VTZ53" s="14"/>
      <c r="VUA53" s="14"/>
      <c r="VUB53" s="14"/>
      <c r="VUC53" s="14"/>
      <c r="VUD53" s="14"/>
      <c r="VUE53" s="14"/>
      <c r="VUF53" s="14"/>
      <c r="VUG53" s="14"/>
      <c r="VUH53" s="14"/>
      <c r="VUI53" s="14"/>
      <c r="VUJ53" s="14"/>
      <c r="VUK53" s="14"/>
      <c r="VUL53" s="14"/>
      <c r="VUM53" s="14"/>
      <c r="VUN53" s="14"/>
      <c r="VUO53" s="14"/>
      <c r="VUP53" s="14"/>
      <c r="VUQ53" s="14"/>
      <c r="VUR53" s="14"/>
      <c r="VUS53" s="14"/>
      <c r="VUT53" s="14"/>
      <c r="VUU53" s="14"/>
      <c r="VUV53" s="14"/>
      <c r="VUW53" s="14"/>
      <c r="VUX53" s="14"/>
      <c r="VUY53" s="14"/>
      <c r="VUZ53" s="14"/>
      <c r="VVA53" s="14"/>
      <c r="VVB53" s="14"/>
      <c r="VVC53" s="14"/>
      <c r="VVD53" s="14"/>
      <c r="VVE53" s="14"/>
      <c r="VVF53" s="14"/>
      <c r="VVG53" s="14"/>
      <c r="VVH53" s="14"/>
      <c r="VVI53" s="14"/>
      <c r="VVJ53" s="14"/>
      <c r="VVK53" s="14"/>
      <c r="VVL53" s="14"/>
      <c r="VVM53" s="14"/>
      <c r="VVN53" s="14"/>
      <c r="VVO53" s="14"/>
      <c r="VVP53" s="14"/>
      <c r="VVQ53" s="14"/>
      <c r="VVR53" s="14"/>
      <c r="VVS53" s="14"/>
      <c r="VVT53" s="14"/>
      <c r="VVU53" s="14"/>
      <c r="VVV53" s="14"/>
      <c r="VVW53" s="14"/>
      <c r="VVX53" s="14"/>
      <c r="VVY53" s="14"/>
      <c r="VVZ53" s="14"/>
      <c r="VWA53" s="14"/>
      <c r="VWB53" s="14"/>
      <c r="VWC53" s="14"/>
      <c r="VWD53" s="14"/>
      <c r="VWE53" s="14"/>
      <c r="VWF53" s="14"/>
      <c r="VWG53" s="14"/>
      <c r="VWH53" s="14"/>
      <c r="VWI53" s="14"/>
      <c r="VWJ53" s="14"/>
      <c r="VWK53" s="14"/>
      <c r="VWL53" s="14"/>
      <c r="VWM53" s="14"/>
      <c r="VWN53" s="14"/>
      <c r="VWO53" s="14"/>
      <c r="VWP53" s="14"/>
      <c r="VWQ53" s="14"/>
      <c r="VWR53" s="14"/>
      <c r="VWS53" s="14"/>
      <c r="VWT53" s="14"/>
      <c r="VWU53" s="14"/>
      <c r="VWV53" s="14"/>
      <c r="VWW53" s="14"/>
      <c r="VWX53" s="14"/>
      <c r="VWY53" s="14"/>
      <c r="VWZ53" s="14"/>
      <c r="VXA53" s="14"/>
      <c r="VXB53" s="14"/>
      <c r="VXC53" s="14"/>
      <c r="VXD53" s="14"/>
      <c r="VXE53" s="14"/>
      <c r="VXF53" s="14"/>
      <c r="VXG53" s="14"/>
      <c r="VXH53" s="14"/>
      <c r="VXI53" s="14"/>
      <c r="VXJ53" s="14"/>
      <c r="VXK53" s="14"/>
      <c r="VXL53" s="14"/>
      <c r="VXM53" s="14"/>
      <c r="VXN53" s="14"/>
      <c r="VXO53" s="14"/>
      <c r="VXP53" s="14"/>
      <c r="VXQ53" s="14"/>
      <c r="VXR53" s="14"/>
      <c r="VXS53" s="14"/>
      <c r="VXT53" s="14"/>
      <c r="VXU53" s="14"/>
      <c r="VXV53" s="14"/>
      <c r="VXW53" s="14"/>
      <c r="VXX53" s="14"/>
      <c r="VXY53" s="14"/>
      <c r="VXZ53" s="14"/>
      <c r="VYA53" s="14"/>
      <c r="VYB53" s="14"/>
      <c r="VYC53" s="14"/>
      <c r="VYD53" s="14"/>
      <c r="VYE53" s="14"/>
      <c r="VYF53" s="14"/>
      <c r="VYG53" s="14"/>
      <c r="VYH53" s="14"/>
      <c r="VYI53" s="14"/>
      <c r="VYJ53" s="14"/>
      <c r="VYK53" s="14"/>
      <c r="VYL53" s="14"/>
      <c r="VYM53" s="14"/>
      <c r="VYN53" s="14"/>
      <c r="VYO53" s="14"/>
      <c r="VYP53" s="14"/>
      <c r="VYQ53" s="14"/>
      <c r="VYR53" s="14"/>
      <c r="VYS53" s="14"/>
      <c r="VYT53" s="14"/>
      <c r="VYU53" s="14"/>
      <c r="VYV53" s="14"/>
      <c r="VYW53" s="14"/>
      <c r="VYX53" s="14"/>
      <c r="VYY53" s="14"/>
      <c r="VYZ53" s="14"/>
      <c r="VZA53" s="14"/>
      <c r="VZB53" s="14"/>
      <c r="VZC53" s="14"/>
      <c r="VZD53" s="14"/>
      <c r="VZE53" s="14"/>
      <c r="VZF53" s="14"/>
      <c r="VZG53" s="14"/>
      <c r="VZH53" s="14"/>
      <c r="VZI53" s="14"/>
      <c r="VZJ53" s="14"/>
      <c r="VZK53" s="14"/>
      <c r="VZL53" s="14"/>
      <c r="VZM53" s="14"/>
      <c r="VZN53" s="14"/>
      <c r="VZO53" s="14"/>
      <c r="VZP53" s="14"/>
      <c r="VZQ53" s="14"/>
      <c r="VZR53" s="14"/>
      <c r="VZS53" s="14"/>
      <c r="VZT53" s="14"/>
      <c r="VZU53" s="14"/>
      <c r="VZV53" s="14"/>
      <c r="VZW53" s="14"/>
      <c r="VZX53" s="14"/>
      <c r="VZY53" s="14"/>
      <c r="VZZ53" s="14"/>
      <c r="WAA53" s="14"/>
      <c r="WAB53" s="14"/>
      <c r="WAC53" s="14"/>
      <c r="WAD53" s="14"/>
      <c r="WAE53" s="14"/>
      <c r="WAF53" s="14"/>
      <c r="WAG53" s="14"/>
      <c r="WAH53" s="14"/>
      <c r="WAI53" s="14"/>
      <c r="WAJ53" s="14"/>
      <c r="WAK53" s="14"/>
      <c r="WAL53" s="14"/>
      <c r="WAM53" s="14"/>
      <c r="WAN53" s="14"/>
      <c r="WAO53" s="14"/>
      <c r="WAP53" s="14"/>
      <c r="WAQ53" s="14"/>
      <c r="WAR53" s="14"/>
      <c r="WAS53" s="14"/>
      <c r="WAT53" s="14"/>
      <c r="WAU53" s="14"/>
      <c r="WAV53" s="14"/>
      <c r="WAW53" s="14"/>
      <c r="WAX53" s="14"/>
      <c r="WAY53" s="14"/>
      <c r="WAZ53" s="14"/>
      <c r="WBA53" s="14"/>
      <c r="WBB53" s="14"/>
      <c r="WBC53" s="14"/>
      <c r="WBD53" s="14"/>
      <c r="WBE53" s="14"/>
      <c r="WBF53" s="14"/>
      <c r="WBG53" s="14"/>
      <c r="WBH53" s="14"/>
      <c r="WBI53" s="14"/>
      <c r="WBJ53" s="14"/>
      <c r="WBK53" s="14"/>
      <c r="WBL53" s="14"/>
      <c r="WBM53" s="14"/>
      <c r="WBN53" s="14"/>
      <c r="WBO53" s="14"/>
      <c r="WBP53" s="14"/>
      <c r="WBQ53" s="14"/>
      <c r="WBR53" s="14"/>
      <c r="WBS53" s="14"/>
      <c r="WBT53" s="14"/>
      <c r="WBU53" s="14"/>
      <c r="WBV53" s="14"/>
      <c r="WBW53" s="14"/>
      <c r="WBX53" s="14"/>
      <c r="WBY53" s="14"/>
      <c r="WBZ53" s="14"/>
      <c r="WCA53" s="14"/>
      <c r="WCB53" s="14"/>
      <c r="WCC53" s="14"/>
      <c r="WCD53" s="14"/>
      <c r="WCE53" s="14"/>
      <c r="WCF53" s="14"/>
      <c r="WCG53" s="14"/>
      <c r="WCH53" s="14"/>
      <c r="WCI53" s="14"/>
      <c r="WCJ53" s="14"/>
      <c r="WCK53" s="14"/>
      <c r="WCL53" s="14"/>
      <c r="WCM53" s="14"/>
      <c r="WCN53" s="14"/>
      <c r="WCO53" s="14"/>
      <c r="WCP53" s="14"/>
      <c r="WCQ53" s="14"/>
      <c r="WCR53" s="14"/>
      <c r="WCS53" s="14"/>
      <c r="WCT53" s="14"/>
      <c r="WCU53" s="14"/>
      <c r="WCV53" s="14"/>
      <c r="WCW53" s="14"/>
      <c r="WCX53" s="14"/>
      <c r="WCY53" s="14"/>
      <c r="WCZ53" s="14"/>
      <c r="WDA53" s="14"/>
      <c r="WDB53" s="14"/>
      <c r="WDC53" s="14"/>
      <c r="WDD53" s="14"/>
      <c r="WDE53" s="14"/>
      <c r="WDF53" s="14"/>
      <c r="WDG53" s="14"/>
      <c r="WDH53" s="14"/>
      <c r="WDI53" s="14"/>
      <c r="WDJ53" s="14"/>
      <c r="WDK53" s="14"/>
      <c r="WDL53" s="14"/>
      <c r="WDM53" s="14"/>
      <c r="WDN53" s="14"/>
      <c r="WDO53" s="14"/>
      <c r="WDP53" s="14"/>
      <c r="WDQ53" s="14"/>
      <c r="WDR53" s="14"/>
      <c r="WDS53" s="14"/>
      <c r="WDT53" s="14"/>
      <c r="WDU53" s="14"/>
      <c r="WDV53" s="14"/>
      <c r="WDW53" s="14"/>
      <c r="WDX53" s="14"/>
      <c r="WDY53" s="14"/>
      <c r="WDZ53" s="14"/>
      <c r="WEA53" s="14"/>
      <c r="WEB53" s="14"/>
      <c r="WEC53" s="14"/>
      <c r="WED53" s="14"/>
      <c r="WEE53" s="14"/>
      <c r="WEF53" s="14"/>
      <c r="WEG53" s="14"/>
      <c r="WEH53" s="14"/>
      <c r="WEI53" s="14"/>
      <c r="WEJ53" s="14"/>
      <c r="WEK53" s="14"/>
      <c r="WEL53" s="14"/>
      <c r="WEM53" s="14"/>
      <c r="WEN53" s="14"/>
      <c r="WEO53" s="14"/>
      <c r="WEP53" s="14"/>
      <c r="WEQ53" s="14"/>
      <c r="WER53" s="14"/>
      <c r="WES53" s="14"/>
      <c r="WET53" s="14"/>
      <c r="WEU53" s="14"/>
      <c r="WEV53" s="14"/>
      <c r="WEW53" s="14"/>
      <c r="WEX53" s="14"/>
      <c r="WEY53" s="14"/>
      <c r="WEZ53" s="14"/>
      <c r="WFA53" s="14"/>
      <c r="WFB53" s="14"/>
      <c r="WFC53" s="14"/>
      <c r="WFD53" s="14"/>
      <c r="WFE53" s="14"/>
      <c r="WFF53" s="14"/>
      <c r="WFG53" s="14"/>
      <c r="WFH53" s="14"/>
      <c r="WFI53" s="14"/>
      <c r="WFJ53" s="14"/>
      <c r="WFK53" s="14"/>
      <c r="WFL53" s="14"/>
      <c r="WFM53" s="14"/>
      <c r="WFN53" s="14"/>
      <c r="WFO53" s="14"/>
      <c r="WFP53" s="14"/>
      <c r="WFQ53" s="14"/>
      <c r="WFR53" s="14"/>
      <c r="WFS53" s="14"/>
      <c r="WFT53" s="14"/>
      <c r="WFU53" s="14"/>
      <c r="WFV53" s="14"/>
      <c r="WFW53" s="14"/>
      <c r="WFX53" s="14"/>
      <c r="WFY53" s="14"/>
      <c r="WFZ53" s="14"/>
      <c r="WGA53" s="14"/>
      <c r="WGB53" s="14"/>
      <c r="WGC53" s="14"/>
      <c r="WGD53" s="14"/>
      <c r="WGE53" s="14"/>
      <c r="WGF53" s="14"/>
      <c r="WGG53" s="14"/>
      <c r="WGH53" s="14"/>
      <c r="WGI53" s="14"/>
      <c r="WGJ53" s="14"/>
      <c r="WGK53" s="14"/>
      <c r="WGL53" s="14"/>
      <c r="WGM53" s="14"/>
      <c r="WGN53" s="14"/>
      <c r="WGO53" s="14"/>
      <c r="WGP53" s="14"/>
      <c r="WGQ53" s="14"/>
      <c r="WGR53" s="14"/>
      <c r="WGS53" s="14"/>
      <c r="WGT53" s="14"/>
      <c r="WGU53" s="14"/>
      <c r="WGV53" s="14"/>
      <c r="WGW53" s="14"/>
      <c r="WGX53" s="14"/>
      <c r="WGY53" s="14"/>
      <c r="WGZ53" s="14"/>
      <c r="WHA53" s="14"/>
      <c r="WHB53" s="14"/>
      <c r="WHC53" s="14"/>
      <c r="WHD53" s="14"/>
      <c r="WHE53" s="14"/>
      <c r="WHF53" s="14"/>
      <c r="WHG53" s="14"/>
      <c r="WHH53" s="14"/>
      <c r="WHI53" s="14"/>
      <c r="WHJ53" s="14"/>
      <c r="WHK53" s="14"/>
      <c r="WHL53" s="14"/>
      <c r="WHM53" s="14"/>
      <c r="WHN53" s="14"/>
      <c r="WHO53" s="14"/>
      <c r="WHP53" s="14"/>
      <c r="WHQ53" s="14"/>
      <c r="WHR53" s="14"/>
      <c r="WHS53" s="14"/>
      <c r="WHT53" s="14"/>
      <c r="WHU53" s="14"/>
      <c r="WHV53" s="14"/>
      <c r="WHW53" s="14"/>
      <c r="WHX53" s="14"/>
      <c r="WHY53" s="14"/>
      <c r="WHZ53" s="14"/>
      <c r="WIA53" s="14"/>
      <c r="WIB53" s="14"/>
      <c r="WIC53" s="14"/>
      <c r="WID53" s="14"/>
      <c r="WIE53" s="14"/>
      <c r="WIF53" s="14"/>
      <c r="WIG53" s="14"/>
      <c r="WIH53" s="14"/>
      <c r="WII53" s="14"/>
      <c r="WIJ53" s="14"/>
      <c r="WIK53" s="14"/>
      <c r="WIL53" s="14"/>
      <c r="WIM53" s="14"/>
      <c r="WIN53" s="14"/>
      <c r="WIO53" s="14"/>
      <c r="WIP53" s="14"/>
      <c r="WIQ53" s="14"/>
      <c r="WIR53" s="14"/>
      <c r="WIS53" s="14"/>
      <c r="WIT53" s="14"/>
      <c r="WIU53" s="14"/>
      <c r="WIV53" s="14"/>
      <c r="WIW53" s="14"/>
      <c r="WIX53" s="14"/>
      <c r="WIY53" s="14"/>
      <c r="WIZ53" s="14"/>
      <c r="WJA53" s="14"/>
      <c r="WJB53" s="14"/>
      <c r="WJC53" s="14"/>
      <c r="WJD53" s="14"/>
      <c r="WJE53" s="14"/>
      <c r="WJF53" s="14"/>
      <c r="WJG53" s="14"/>
      <c r="WJH53" s="14"/>
      <c r="WJI53" s="14"/>
      <c r="WJJ53" s="14"/>
      <c r="WJK53" s="14"/>
      <c r="WJL53" s="14"/>
      <c r="WJM53" s="14"/>
      <c r="WJN53" s="14"/>
      <c r="WJO53" s="14"/>
      <c r="WJP53" s="14"/>
      <c r="WJQ53" s="14"/>
      <c r="WJR53" s="14"/>
      <c r="WJS53" s="14"/>
      <c r="WJT53" s="14"/>
      <c r="WJU53" s="14"/>
      <c r="WJV53" s="14"/>
      <c r="WJW53" s="14"/>
      <c r="WJX53" s="14"/>
      <c r="WJY53" s="14"/>
      <c r="WJZ53" s="14"/>
      <c r="WKA53" s="14"/>
      <c r="WKB53" s="14"/>
      <c r="WKC53" s="14"/>
      <c r="WKD53" s="14"/>
      <c r="WKE53" s="14"/>
      <c r="WKF53" s="14"/>
      <c r="WKG53" s="14"/>
      <c r="WKH53" s="14"/>
      <c r="WKI53" s="14"/>
      <c r="WKJ53" s="14"/>
      <c r="WKK53" s="14"/>
      <c r="WKL53" s="14"/>
      <c r="WKM53" s="14"/>
      <c r="WKN53" s="14"/>
      <c r="WKO53" s="14"/>
      <c r="WKP53" s="14"/>
      <c r="WKQ53" s="14"/>
      <c r="WKR53" s="14"/>
      <c r="WKS53" s="14"/>
      <c r="WKT53" s="14"/>
      <c r="WKU53" s="14"/>
      <c r="WKV53" s="14"/>
      <c r="WKW53" s="14"/>
      <c r="WKX53" s="14"/>
      <c r="WKY53" s="14"/>
      <c r="WKZ53" s="14"/>
      <c r="WLA53" s="14"/>
      <c r="WLB53" s="14"/>
      <c r="WLC53" s="14"/>
      <c r="WLD53" s="14"/>
      <c r="WLE53" s="14"/>
      <c r="WLF53" s="14"/>
      <c r="WLG53" s="14"/>
      <c r="WLH53" s="14"/>
      <c r="WLI53" s="14"/>
      <c r="WLJ53" s="14"/>
      <c r="WLK53" s="14"/>
      <c r="WLL53" s="14"/>
      <c r="WLM53" s="14"/>
      <c r="WLN53" s="14"/>
      <c r="WLO53" s="14"/>
      <c r="WLP53" s="14"/>
      <c r="WLQ53" s="14"/>
      <c r="WLR53" s="14"/>
      <c r="WLS53" s="14"/>
      <c r="WLT53" s="14"/>
      <c r="WLU53" s="14"/>
      <c r="WLV53" s="14"/>
      <c r="WLW53" s="14"/>
      <c r="WLX53" s="14"/>
      <c r="WLY53" s="14"/>
      <c r="WLZ53" s="14"/>
      <c r="WMA53" s="14"/>
      <c r="WMB53" s="14"/>
      <c r="WMC53" s="14"/>
      <c r="WMD53" s="14"/>
      <c r="WME53" s="14"/>
      <c r="WMF53" s="14"/>
      <c r="WMG53" s="14"/>
      <c r="WMH53" s="14"/>
      <c r="WMI53" s="14"/>
      <c r="WMJ53" s="14"/>
      <c r="WMK53" s="14"/>
      <c r="WML53" s="14"/>
      <c r="WMM53" s="14"/>
      <c r="WMN53" s="14"/>
      <c r="WMO53" s="14"/>
      <c r="WMP53" s="14"/>
      <c r="WMQ53" s="14"/>
      <c r="WMR53" s="14"/>
      <c r="WMS53" s="14"/>
      <c r="WMT53" s="14"/>
      <c r="WMU53" s="14"/>
      <c r="WMV53" s="14"/>
      <c r="WMW53" s="14"/>
      <c r="WMX53" s="14"/>
      <c r="WMY53" s="14"/>
      <c r="WMZ53" s="14"/>
      <c r="WNA53" s="14"/>
      <c r="WNB53" s="14"/>
      <c r="WNC53" s="14"/>
      <c r="WND53" s="14"/>
      <c r="WNE53" s="14"/>
      <c r="WNF53" s="14"/>
      <c r="WNG53" s="14"/>
      <c r="WNH53" s="14"/>
      <c r="WNI53" s="14"/>
      <c r="WNJ53" s="14"/>
      <c r="WNK53" s="14"/>
      <c r="WNL53" s="14"/>
      <c r="WNM53" s="14"/>
      <c r="WNN53" s="14"/>
      <c r="WNO53" s="14"/>
      <c r="WNP53" s="14"/>
      <c r="WNQ53" s="14"/>
      <c r="WNR53" s="14"/>
      <c r="WNS53" s="14"/>
      <c r="WNT53" s="14"/>
      <c r="WNU53" s="14"/>
      <c r="WNV53" s="14"/>
      <c r="WNW53" s="14"/>
      <c r="WNX53" s="14"/>
      <c r="WNY53" s="14"/>
      <c r="WNZ53" s="14"/>
      <c r="WOA53" s="14"/>
      <c r="WOB53" s="14"/>
      <c r="WOC53" s="14"/>
      <c r="WOD53" s="14"/>
      <c r="WOE53" s="14"/>
      <c r="WOF53" s="14"/>
      <c r="WOG53" s="14"/>
      <c r="WOH53" s="14"/>
      <c r="WOI53" s="14"/>
      <c r="WOJ53" s="14"/>
      <c r="WOK53" s="14"/>
      <c r="WOL53" s="14"/>
      <c r="WOM53" s="14"/>
      <c r="WON53" s="14"/>
      <c r="WOO53" s="14"/>
      <c r="WOP53" s="14"/>
      <c r="WOQ53" s="14"/>
      <c r="WOR53" s="14"/>
      <c r="WOS53" s="14"/>
      <c r="WOT53" s="14"/>
      <c r="WOU53" s="14"/>
      <c r="WOV53" s="14"/>
      <c r="WOW53" s="14"/>
      <c r="WOX53" s="14"/>
      <c r="WOY53" s="14"/>
      <c r="WOZ53" s="14"/>
      <c r="WPA53" s="14"/>
      <c r="WPB53" s="14"/>
      <c r="WPC53" s="14"/>
      <c r="WPD53" s="14"/>
      <c r="WPE53" s="14"/>
      <c r="WPF53" s="14"/>
      <c r="WPG53" s="14"/>
      <c r="WPH53" s="14"/>
      <c r="WPI53" s="14"/>
      <c r="WPJ53" s="14"/>
      <c r="WPK53" s="14"/>
      <c r="WPL53" s="14"/>
      <c r="WPM53" s="14"/>
      <c r="WPN53" s="14"/>
      <c r="WPO53" s="14"/>
      <c r="WPP53" s="14"/>
      <c r="WPQ53" s="14"/>
      <c r="WPR53" s="14"/>
      <c r="WPS53" s="14"/>
      <c r="WPT53" s="14"/>
      <c r="WPU53" s="14"/>
      <c r="WPV53" s="14"/>
      <c r="WPW53" s="14"/>
      <c r="WPX53" s="14"/>
      <c r="WPY53" s="14"/>
      <c r="WPZ53" s="14"/>
      <c r="WQA53" s="14"/>
      <c r="WQB53" s="14"/>
      <c r="WQC53" s="14"/>
      <c r="WQD53" s="14"/>
      <c r="WQE53" s="14"/>
      <c r="WQF53" s="14"/>
      <c r="WQG53" s="14"/>
      <c r="WQH53" s="14"/>
      <c r="WQI53" s="14"/>
      <c r="WQJ53" s="14"/>
      <c r="WQK53" s="14"/>
      <c r="WQL53" s="14"/>
      <c r="WQM53" s="14"/>
      <c r="WQN53" s="14"/>
      <c r="WQO53" s="14"/>
      <c r="WQP53" s="14"/>
      <c r="WQQ53" s="14"/>
      <c r="WQR53" s="14"/>
      <c r="WQS53" s="14"/>
      <c r="WQT53" s="14"/>
      <c r="WQU53" s="14"/>
      <c r="WQV53" s="14"/>
      <c r="WQW53" s="14"/>
      <c r="WQX53" s="14"/>
      <c r="WQY53" s="14"/>
      <c r="WQZ53" s="14"/>
      <c r="WRA53" s="14"/>
      <c r="WRB53" s="14"/>
      <c r="WRC53" s="14"/>
      <c r="WRD53" s="14"/>
      <c r="WRE53" s="14"/>
      <c r="WRF53" s="14"/>
      <c r="WRG53" s="14"/>
      <c r="WRH53" s="14"/>
      <c r="WRI53" s="14"/>
      <c r="WRJ53" s="14"/>
      <c r="WRK53" s="14"/>
      <c r="WRL53" s="14"/>
      <c r="WRM53" s="14"/>
      <c r="WRN53" s="14"/>
      <c r="WRO53" s="14"/>
      <c r="WRP53" s="14"/>
      <c r="WRQ53" s="14"/>
      <c r="WRR53" s="14"/>
      <c r="WRS53" s="14"/>
      <c r="WRT53" s="14"/>
      <c r="WRU53" s="14"/>
      <c r="WRV53" s="14"/>
      <c r="WRW53" s="14"/>
      <c r="WRX53" s="14"/>
      <c r="WRY53" s="14"/>
      <c r="WRZ53" s="14"/>
      <c r="WSA53" s="14"/>
      <c r="WSB53" s="14"/>
      <c r="WSC53" s="14"/>
      <c r="WSD53" s="14"/>
      <c r="WSE53" s="14"/>
      <c r="WSF53" s="14"/>
      <c r="WSG53" s="14"/>
      <c r="WSH53" s="14"/>
      <c r="WSI53" s="14"/>
      <c r="WSJ53" s="14"/>
      <c r="WSK53" s="14"/>
      <c r="WSL53" s="14"/>
      <c r="WSM53" s="14"/>
      <c r="WSN53" s="14"/>
      <c r="WSO53" s="14"/>
      <c r="WSP53" s="14"/>
      <c r="WSQ53" s="14"/>
      <c r="WSR53" s="14"/>
      <c r="WSS53" s="14"/>
      <c r="WST53" s="14"/>
      <c r="WSU53" s="14"/>
      <c r="WSV53" s="14"/>
      <c r="WSW53" s="14"/>
      <c r="WSX53" s="14"/>
      <c r="WSY53" s="14"/>
      <c r="WSZ53" s="14"/>
      <c r="WTA53" s="14"/>
      <c r="WTB53" s="14"/>
      <c r="WTC53" s="14"/>
      <c r="WTD53" s="14"/>
      <c r="WTE53" s="14"/>
      <c r="WTF53" s="14"/>
      <c r="WTG53" s="14"/>
      <c r="WTH53" s="14"/>
      <c r="WTI53" s="14"/>
      <c r="WTJ53" s="14"/>
      <c r="WTK53" s="14"/>
      <c r="WTL53" s="14"/>
      <c r="WTM53" s="14"/>
      <c r="WTN53" s="14"/>
      <c r="WTO53" s="14"/>
      <c r="WTP53" s="14"/>
      <c r="WTQ53" s="14"/>
      <c r="WTR53" s="14"/>
      <c r="WTS53" s="14"/>
      <c r="WTT53" s="14"/>
      <c r="WTU53" s="14"/>
      <c r="WTV53" s="14"/>
      <c r="WTW53" s="14"/>
      <c r="WTX53" s="14"/>
      <c r="WTY53" s="14"/>
      <c r="WTZ53" s="14"/>
      <c r="WUA53" s="14"/>
      <c r="WUB53" s="14"/>
      <c r="WUC53" s="14"/>
      <c r="WUD53" s="14"/>
      <c r="WUE53" s="14"/>
      <c r="WUF53" s="14"/>
      <c r="WUG53" s="14"/>
      <c r="WUH53" s="14"/>
      <c r="WUI53" s="14"/>
      <c r="WUJ53" s="14"/>
      <c r="WUK53" s="14"/>
      <c r="WUL53" s="14"/>
      <c r="WUM53" s="14"/>
      <c r="WUN53" s="14"/>
      <c r="WUO53" s="14"/>
      <c r="WUP53" s="14"/>
      <c r="WUQ53" s="14"/>
      <c r="WUR53" s="14"/>
      <c r="WUS53" s="14"/>
      <c r="WUT53" s="14"/>
      <c r="WUU53" s="14"/>
      <c r="WUV53" s="14"/>
      <c r="WUW53" s="14"/>
      <c r="WUX53" s="14"/>
      <c r="WUY53" s="14"/>
      <c r="WUZ53" s="14"/>
      <c r="WVA53" s="14"/>
      <c r="WVB53" s="14"/>
      <c r="WVC53" s="14"/>
      <c r="WVD53" s="14"/>
      <c r="WVE53" s="14"/>
      <c r="WVF53" s="14"/>
      <c r="WVG53" s="14"/>
      <c r="WVH53" s="14"/>
      <c r="WVI53" s="14"/>
      <c r="WVJ53" s="14"/>
      <c r="WVK53" s="14"/>
      <c r="WVL53" s="14"/>
      <c r="WVM53" s="14"/>
      <c r="WVN53" s="14"/>
      <c r="WVO53" s="14"/>
      <c r="WVP53" s="14"/>
      <c r="WVQ53" s="14"/>
      <c r="WVR53" s="14"/>
      <c r="WVS53" s="14"/>
      <c r="WVT53" s="14"/>
      <c r="WVU53" s="14"/>
      <c r="WVV53" s="14"/>
      <c r="WVW53" s="14"/>
      <c r="WVX53" s="14"/>
      <c r="WVY53" s="14"/>
      <c r="WVZ53" s="14"/>
      <c r="WWA53" s="14"/>
      <c r="WWB53" s="14"/>
      <c r="WWC53" s="14"/>
      <c r="WWD53" s="14"/>
      <c r="WWE53" s="14"/>
      <c r="WWF53" s="14"/>
      <c r="WWG53" s="14"/>
      <c r="WWH53" s="14"/>
      <c r="WWI53" s="14"/>
      <c r="WWJ53" s="14"/>
      <c r="WWK53" s="14"/>
      <c r="WWL53" s="14"/>
      <c r="WWM53" s="14"/>
      <c r="WWN53" s="14"/>
      <c r="WWO53" s="14"/>
      <c r="WWP53" s="14"/>
      <c r="WWQ53" s="14"/>
      <c r="WWR53" s="14"/>
      <c r="WWS53" s="14"/>
      <c r="WWT53" s="14"/>
      <c r="WWU53" s="14"/>
      <c r="WWV53" s="14"/>
      <c r="WWW53" s="14"/>
      <c r="WWX53" s="14"/>
      <c r="WWY53" s="14"/>
      <c r="WWZ53" s="14"/>
      <c r="WXA53" s="14"/>
      <c r="WXB53" s="14"/>
      <c r="WXC53" s="14"/>
      <c r="WXD53" s="14"/>
      <c r="WXE53" s="14"/>
      <c r="WXF53" s="14"/>
      <c r="WXG53" s="14"/>
      <c r="WXH53" s="14"/>
      <c r="WXI53" s="14"/>
      <c r="WXJ53" s="14"/>
      <c r="WXK53" s="14"/>
      <c r="WXL53" s="14"/>
      <c r="WXM53" s="14"/>
      <c r="WXN53" s="14"/>
      <c r="WXO53" s="14"/>
      <c r="WXP53" s="14"/>
      <c r="WXQ53" s="14"/>
      <c r="WXR53" s="14"/>
      <c r="WXS53" s="14"/>
      <c r="WXT53" s="14"/>
      <c r="WXU53" s="14"/>
      <c r="WXV53" s="14"/>
      <c r="WXW53" s="14"/>
      <c r="WXX53" s="14"/>
      <c r="WXY53" s="14"/>
      <c r="WXZ53" s="14"/>
      <c r="WYA53" s="14"/>
      <c r="WYB53" s="14"/>
      <c r="WYC53" s="14"/>
      <c r="WYD53" s="14"/>
      <c r="WYE53" s="14"/>
      <c r="WYF53" s="14"/>
      <c r="WYG53" s="14"/>
      <c r="WYH53" s="14"/>
      <c r="WYI53" s="14"/>
      <c r="WYJ53" s="14"/>
      <c r="WYK53" s="14"/>
      <c r="WYL53" s="14"/>
      <c r="WYM53" s="14"/>
      <c r="WYN53" s="14"/>
      <c r="WYO53" s="14"/>
      <c r="WYP53" s="14"/>
      <c r="WYQ53" s="14"/>
      <c r="WYR53" s="14"/>
      <c r="WYS53" s="14"/>
      <c r="WYT53" s="14"/>
      <c r="WYU53" s="14"/>
      <c r="WYV53" s="14"/>
      <c r="WYW53" s="14"/>
      <c r="WYX53" s="14"/>
      <c r="WYY53" s="14"/>
      <c r="WYZ53" s="14"/>
      <c r="WZA53" s="14"/>
      <c r="WZB53" s="14"/>
      <c r="WZC53" s="14"/>
      <c r="WZD53" s="14"/>
      <c r="WZE53" s="14"/>
      <c r="WZF53" s="14"/>
      <c r="WZG53" s="14"/>
      <c r="WZH53" s="14"/>
      <c r="WZI53" s="14"/>
      <c r="WZJ53" s="14"/>
      <c r="WZK53" s="14"/>
      <c r="WZL53" s="14"/>
      <c r="WZM53" s="14"/>
      <c r="WZN53" s="14"/>
      <c r="WZO53" s="14"/>
      <c r="WZP53" s="14"/>
      <c r="WZQ53" s="14"/>
      <c r="WZR53" s="14"/>
      <c r="WZS53" s="14"/>
      <c r="WZT53" s="14"/>
      <c r="WZU53" s="14"/>
      <c r="WZV53" s="14"/>
      <c r="WZW53" s="14"/>
      <c r="WZX53" s="14"/>
      <c r="WZY53" s="14"/>
      <c r="WZZ53" s="14"/>
      <c r="XAA53" s="14"/>
      <c r="XAB53" s="14"/>
      <c r="XAC53" s="14"/>
      <c r="XAD53" s="14"/>
      <c r="XAE53" s="14"/>
      <c r="XAF53" s="14"/>
      <c r="XAG53" s="14"/>
      <c r="XAH53" s="14"/>
      <c r="XAI53" s="14"/>
      <c r="XAJ53" s="14"/>
      <c r="XAK53" s="14"/>
      <c r="XAL53" s="14"/>
      <c r="XAM53" s="14"/>
      <c r="XAN53" s="14"/>
      <c r="XAO53" s="14"/>
      <c r="XAP53" s="14"/>
      <c r="XAQ53" s="14"/>
      <c r="XAR53" s="14"/>
      <c r="XAS53" s="14"/>
      <c r="XAT53" s="14"/>
      <c r="XAU53" s="14"/>
      <c r="XAV53" s="14"/>
      <c r="XAW53" s="14"/>
      <c r="XAX53" s="14"/>
      <c r="XAY53" s="14"/>
      <c r="XAZ53" s="14"/>
      <c r="XBA53" s="14"/>
      <c r="XBB53" s="14"/>
      <c r="XBC53" s="14"/>
      <c r="XBD53" s="14"/>
      <c r="XBE53" s="14"/>
      <c r="XBF53" s="14"/>
      <c r="XBG53" s="14"/>
      <c r="XBH53" s="14"/>
      <c r="XBI53" s="14"/>
      <c r="XBJ53" s="14"/>
      <c r="XBK53" s="14"/>
      <c r="XBL53" s="14"/>
      <c r="XBM53" s="14"/>
      <c r="XBN53" s="14"/>
      <c r="XBO53" s="14"/>
      <c r="XBP53" s="14"/>
      <c r="XBQ53" s="14"/>
      <c r="XBR53" s="14"/>
      <c r="XBS53" s="14"/>
      <c r="XBT53" s="14"/>
      <c r="XBU53" s="14"/>
      <c r="XBV53" s="14"/>
      <c r="XBW53" s="14"/>
      <c r="XBX53" s="14"/>
      <c r="XBY53" s="14"/>
      <c r="XBZ53" s="14"/>
      <c r="XCA53" s="14"/>
      <c r="XCB53" s="14"/>
      <c r="XCC53" s="14"/>
      <c r="XCD53" s="14"/>
      <c r="XCE53" s="14"/>
      <c r="XCF53" s="14"/>
      <c r="XCG53" s="14"/>
      <c r="XCH53" s="14"/>
      <c r="XCI53" s="14"/>
      <c r="XCJ53" s="14"/>
      <c r="XCK53" s="14"/>
      <c r="XCL53" s="14"/>
      <c r="XCM53" s="14"/>
      <c r="XCN53" s="14"/>
      <c r="XCO53" s="14"/>
      <c r="XCP53" s="14"/>
      <c r="XCQ53" s="14"/>
      <c r="XCR53" s="14"/>
      <c r="XCS53" s="14"/>
      <c r="XCT53" s="14"/>
      <c r="XCU53" s="14"/>
      <c r="XCV53" s="14"/>
      <c r="XCW53" s="14"/>
      <c r="XCX53" s="14"/>
      <c r="XCY53" s="14"/>
      <c r="XCZ53" s="14"/>
      <c r="XDA53" s="14"/>
      <c r="XDB53" s="14"/>
      <c r="XDC53" s="14"/>
      <c r="XDD53" s="14"/>
      <c r="XDE53" s="14"/>
      <c r="XDF53" s="14"/>
      <c r="XDG53" s="14"/>
      <c r="XDH53" s="14"/>
      <c r="XDI53" s="14"/>
      <c r="XDJ53" s="14"/>
      <c r="XDK53" s="14"/>
      <c r="XDL53" s="14"/>
      <c r="XDM53" s="14"/>
      <c r="XDN53" s="14"/>
      <c r="XDO53" s="14"/>
      <c r="XDP53" s="14"/>
      <c r="XDQ53" s="14"/>
      <c r="XDR53" s="14"/>
      <c r="XDS53" s="14"/>
      <c r="XDT53" s="14"/>
      <c r="XDU53" s="14"/>
      <c r="XDV53" s="14"/>
      <c r="XDW53" s="14"/>
      <c r="XDX53" s="14"/>
      <c r="XDY53" s="14"/>
      <c r="XDZ53" s="14"/>
      <c r="XEA53" s="14"/>
      <c r="XEB53" s="14"/>
      <c r="XEC53" s="14"/>
      <c r="XED53" s="14"/>
      <c r="XEE53" s="14"/>
      <c r="XEF53" s="14"/>
      <c r="XEG53" s="14"/>
      <c r="XEH53" s="14"/>
      <c r="XEI53" s="14"/>
      <c r="XEJ53" s="14"/>
      <c r="XEK53" s="14"/>
      <c r="XEL53" s="14"/>
      <c r="XEM53" s="14"/>
      <c r="XEN53" s="14"/>
      <c r="XEO53" s="14"/>
      <c r="XEP53" s="14"/>
      <c r="XEQ53" s="14"/>
      <c r="XER53" s="14"/>
      <c r="XES53" s="14"/>
      <c r="XET53" s="14"/>
      <c r="XEU53" s="14"/>
      <c r="XEV53" s="14"/>
      <c r="XEW53" s="14"/>
      <c r="XEX53" s="14"/>
      <c r="XEY53" s="14"/>
      <c r="XEZ53" s="14"/>
      <c r="XFA53" s="14"/>
      <c r="XFB53" s="14"/>
      <c r="XFC53" s="14"/>
    </row>
    <row r="54" spans="2:16383" s="14" customFormat="1">
      <c r="B54" s="139" t="s">
        <v>27</v>
      </c>
      <c r="C54" s="114"/>
      <c r="D54" s="116">
        <f ca="1">IFERROR(D53/C53-1,"na")</f>
        <v>0.10993616910948401</v>
      </c>
      <c r="E54" s="116">
        <f t="shared" ref="E54:M54" ca="1" si="8">IFERROR(E53/D53-1,"na")</f>
        <v>1.1712953437200575</v>
      </c>
      <c r="F54" s="116">
        <f t="shared" ca="1" si="8"/>
        <v>0.34943719290201991</v>
      </c>
      <c r="G54" s="116">
        <f t="shared" ca="1" si="8"/>
        <v>0.32688394713987856</v>
      </c>
      <c r="H54" s="116">
        <f t="shared" ca="1" si="8"/>
        <v>0.51078725140170045</v>
      </c>
      <c r="I54" s="116">
        <f t="shared" ca="1" si="8"/>
        <v>3.9674793248869467E-2</v>
      </c>
      <c r="J54" s="116">
        <f t="shared" ca="1" si="8"/>
        <v>0.3313218003597993</v>
      </c>
      <c r="K54" s="116">
        <f t="shared" ca="1" si="8"/>
        <v>0.29882661513067799</v>
      </c>
      <c r="L54" s="116">
        <f t="shared" ca="1" si="8"/>
        <v>0.28018011792807407</v>
      </c>
      <c r="M54" s="116">
        <f t="shared" ca="1" si="8"/>
        <v>3.499999999999992E-2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 s="5"/>
      <c r="AR54" s="177"/>
      <c r="AS54" s="177"/>
      <c r="AT54" s="177"/>
      <c r="AU54" s="177"/>
      <c r="AV54" s="177"/>
      <c r="AW54" s="177"/>
      <c r="AX54" s="177"/>
      <c r="AY54" s="177"/>
      <c r="AZ54" s="177"/>
      <c r="BA54" s="48"/>
      <c r="BB54" s="177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214</v>
      </c>
      <c r="C55" s="115">
        <f ca="1">+INDEX(Model!$A:$AO,MATCH("Gross Revenue",Model!$A:$A,0),MATCH(DCF!C$51,Model!$3:$3,0))</f>
        <v>704.92369004600107</v>
      </c>
      <c r="D55" s="115">
        <f ca="1">+INDEX(Model!$A:$AO,MATCH("Gross Revenue",Model!$A:$A,0),MATCH(DCF!D$51,Model!$3:$3,0))</f>
        <v>844.12071200490709</v>
      </c>
      <c r="E55" s="115">
        <f ca="1">+INDEX(Model!$A:$AO,MATCH("Gross Revenue",Model!$A:$A,0),MATCH(DCF!E$51,Model!$3:$3,0))</f>
        <v>1036.4128254542468</v>
      </c>
      <c r="F55" s="115">
        <f ca="1">+INDEX(Model!$A:$AO,MATCH("Gross Revenue",Model!$A:$A,0),MATCH(DCF!F$51,Model!$3:$3,0))</f>
        <v>1262.6099815266216</v>
      </c>
      <c r="G55" s="115">
        <f ca="1">+INDEX(Model!$A:$AO,MATCH("Gross Revenue",Model!$A:$A,0),MATCH(DCF!G$51,Model!$3:$3,0))</f>
        <v>1538.8330704095752</v>
      </c>
      <c r="H55" s="115">
        <f ca="1">+INDEX(Model!$A:$AO,MATCH("Gross Revenue",Model!$A:$A,0),MATCH(DCF!H$51,Model!$3:$3,0))</f>
        <v>2057.321184233961</v>
      </c>
      <c r="I55" s="115">
        <f ca="1">+INDEX(Model!$A:$AO,MATCH("Gross Revenue",Model!$A:$A,0),MATCH(DCF!I$51,Model!$3:$3,0))</f>
        <v>2498.6447129767748</v>
      </c>
      <c r="J55" s="115">
        <f ca="1">+INDEX(Model!$A:$AO,MATCH("Gross Revenue",Model!$A:$A,0),MATCH(DCF!J$51,Model!$3:$3,0))</f>
        <v>3028.9507769859802</v>
      </c>
      <c r="K55" s="115">
        <f ca="1">+INDEX(Model!$A:$AO,MATCH("Gross Revenue",Model!$A:$A,0),MATCH(DCF!K$51,Model!$3:$3,0))</f>
        <v>3666.7474587080742</v>
      </c>
      <c r="L55" s="115">
        <f ca="1">+INDEX(Model!$A:$AO,MATCH("Gross Revenue",Model!$A:$A,0),MATCH(DCF!L$51,Model!$3:$3,0))</f>
        <v>4433.2431647461908</v>
      </c>
      <c r="M55" s="163">
        <f ca="1">+L55*(1+$K$36)</f>
        <v>4588.4066755123067</v>
      </c>
      <c r="AH55" s="14"/>
      <c r="AI55" s="14"/>
      <c r="AJ55" s="14"/>
      <c r="AK55" s="14"/>
      <c r="AL55" s="14"/>
      <c r="AM55" s="14"/>
      <c r="AN55" s="14"/>
      <c r="AO55" s="14"/>
      <c r="AP55" s="14"/>
      <c r="AQ55" s="5"/>
      <c r="AR55" s="177"/>
      <c r="AS55" s="177"/>
      <c r="AT55" s="177"/>
      <c r="AU55" s="177"/>
      <c r="AV55" s="177"/>
      <c r="AW55" s="177"/>
      <c r="AX55" s="177"/>
      <c r="AY55" s="177"/>
      <c r="AZ55" s="177"/>
      <c r="BA55" s="48"/>
      <c r="BB55" s="177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  <c r="AMJ55" s="14"/>
      <c r="AMK55" s="14"/>
      <c r="AML55" s="14"/>
      <c r="AMM55" s="14"/>
      <c r="AMN55" s="14"/>
      <c r="AMO55" s="14"/>
      <c r="AMP55" s="14"/>
      <c r="AMQ55" s="14"/>
      <c r="AMR55" s="14"/>
      <c r="AMS55" s="14"/>
      <c r="AMT55" s="14"/>
      <c r="AMU55" s="14"/>
      <c r="AMV55" s="14"/>
      <c r="AMW55" s="14"/>
      <c r="AMX55" s="14"/>
      <c r="AMY55" s="14"/>
      <c r="AMZ55" s="14"/>
      <c r="ANA55" s="14"/>
      <c r="ANB55" s="14"/>
      <c r="ANC55" s="14"/>
      <c r="AND55" s="14"/>
      <c r="ANE55" s="14"/>
      <c r="ANF55" s="14"/>
      <c r="ANG55" s="14"/>
      <c r="ANH55" s="14"/>
      <c r="ANI55" s="14"/>
      <c r="ANJ55" s="14"/>
      <c r="ANK55" s="14"/>
      <c r="ANL55" s="14"/>
      <c r="ANM55" s="14"/>
      <c r="ANN55" s="14"/>
      <c r="ANO55" s="14"/>
      <c r="ANP55" s="14"/>
      <c r="ANQ55" s="14"/>
      <c r="ANR55" s="14"/>
      <c r="ANS55" s="14"/>
      <c r="ANT55" s="14"/>
      <c r="ANU55" s="14"/>
      <c r="ANV55" s="14"/>
      <c r="ANW55" s="14"/>
      <c r="ANX55" s="14"/>
      <c r="ANY55" s="14"/>
      <c r="ANZ55" s="14"/>
      <c r="AOA55" s="14"/>
      <c r="AOB55" s="14"/>
      <c r="AOC55" s="14"/>
      <c r="AOD55" s="14"/>
      <c r="AOE55" s="14"/>
      <c r="AOF55" s="14"/>
      <c r="AOG55" s="14"/>
      <c r="AOH55" s="14"/>
      <c r="AOI55" s="14"/>
      <c r="AOJ55" s="14"/>
      <c r="AOK55" s="14"/>
      <c r="AOL55" s="14"/>
      <c r="AOM55" s="14"/>
      <c r="AON55" s="14"/>
      <c r="AOO55" s="14"/>
      <c r="AOP55" s="14"/>
      <c r="AOQ55" s="14"/>
      <c r="AOR55" s="14"/>
      <c r="AOS55" s="14"/>
      <c r="AOT55" s="14"/>
      <c r="AOU55" s="14"/>
      <c r="AOV55" s="14"/>
      <c r="AOW55" s="14"/>
      <c r="AOX55" s="14"/>
      <c r="AOY55" s="14"/>
      <c r="AOZ55" s="14"/>
      <c r="APA55" s="14"/>
      <c r="APB55" s="14"/>
      <c r="APC55" s="14"/>
      <c r="APD55" s="14"/>
      <c r="APE55" s="14"/>
      <c r="APF55" s="14"/>
      <c r="APG55" s="14"/>
      <c r="APH55" s="14"/>
      <c r="API55" s="14"/>
      <c r="APJ55" s="14"/>
      <c r="APK55" s="14"/>
      <c r="APL55" s="14"/>
      <c r="APM55" s="14"/>
      <c r="APN55" s="14"/>
      <c r="APO55" s="14"/>
      <c r="APP55" s="14"/>
      <c r="APQ55" s="14"/>
      <c r="APR55" s="14"/>
      <c r="APS55" s="14"/>
      <c r="APT55" s="14"/>
      <c r="APU55" s="14"/>
      <c r="APV55" s="14"/>
      <c r="APW55" s="14"/>
      <c r="APX55" s="14"/>
      <c r="APY55" s="14"/>
      <c r="APZ55" s="14"/>
      <c r="AQA55" s="14"/>
      <c r="AQB55" s="14"/>
      <c r="AQC55" s="14"/>
      <c r="AQD55" s="14"/>
      <c r="AQE55" s="14"/>
      <c r="AQF55" s="14"/>
      <c r="AQG55" s="14"/>
      <c r="AQH55" s="14"/>
      <c r="AQI55" s="14"/>
      <c r="AQJ55" s="14"/>
      <c r="AQK55" s="14"/>
      <c r="AQL55" s="14"/>
      <c r="AQM55" s="14"/>
      <c r="AQN55" s="14"/>
      <c r="AQO55" s="14"/>
      <c r="AQP55" s="14"/>
      <c r="AQQ55" s="14"/>
      <c r="AQR55" s="14"/>
      <c r="AQS55" s="14"/>
      <c r="AQT55" s="14"/>
      <c r="AQU55" s="14"/>
      <c r="AQV55" s="14"/>
      <c r="AQW55" s="14"/>
      <c r="AQX55" s="14"/>
      <c r="AQY55" s="14"/>
      <c r="AQZ55" s="14"/>
      <c r="ARA55" s="14"/>
      <c r="ARB55" s="14"/>
      <c r="ARC55" s="14"/>
      <c r="ARD55" s="14"/>
      <c r="ARE55" s="14"/>
      <c r="ARF55" s="14"/>
      <c r="ARG55" s="14"/>
      <c r="ARH55" s="14"/>
      <c r="ARI55" s="14"/>
      <c r="ARJ55" s="14"/>
      <c r="ARK55" s="14"/>
      <c r="ARL55" s="14"/>
      <c r="ARM55" s="14"/>
      <c r="ARN55" s="14"/>
      <c r="ARO55" s="14"/>
      <c r="ARP55" s="14"/>
      <c r="ARQ55" s="14"/>
      <c r="ARR55" s="14"/>
      <c r="ARS55" s="14"/>
      <c r="ART55" s="14"/>
      <c r="ARU55" s="14"/>
      <c r="ARV55" s="14"/>
      <c r="ARW55" s="14"/>
      <c r="ARX55" s="14"/>
      <c r="ARY55" s="14"/>
      <c r="ARZ55" s="14"/>
      <c r="ASA55" s="14"/>
      <c r="ASB55" s="14"/>
      <c r="ASC55" s="14"/>
      <c r="ASD55" s="14"/>
      <c r="ASE55" s="14"/>
      <c r="ASF55" s="14"/>
      <c r="ASG55" s="14"/>
      <c r="ASH55" s="14"/>
      <c r="ASI55" s="14"/>
      <c r="ASJ55" s="14"/>
      <c r="ASK55" s="14"/>
      <c r="ASL55" s="14"/>
      <c r="ASM55" s="14"/>
      <c r="ASN55" s="14"/>
      <c r="ASO55" s="14"/>
      <c r="ASP55" s="14"/>
      <c r="ASQ55" s="14"/>
      <c r="ASR55" s="14"/>
      <c r="ASS55" s="14"/>
      <c r="AST55" s="14"/>
      <c r="ASU55" s="14"/>
      <c r="ASV55" s="14"/>
      <c r="ASW55" s="14"/>
      <c r="ASX55" s="14"/>
      <c r="ASY55" s="14"/>
      <c r="ASZ55" s="14"/>
      <c r="ATA55" s="14"/>
      <c r="ATB55" s="14"/>
      <c r="ATC55" s="14"/>
      <c r="ATD55" s="14"/>
      <c r="ATE55" s="14"/>
      <c r="ATF55" s="14"/>
      <c r="ATG55" s="14"/>
      <c r="ATH55" s="14"/>
      <c r="ATI55" s="14"/>
      <c r="ATJ55" s="14"/>
      <c r="ATK55" s="14"/>
      <c r="ATL55" s="14"/>
      <c r="ATM55" s="14"/>
      <c r="ATN55" s="14"/>
      <c r="ATO55" s="14"/>
      <c r="ATP55" s="14"/>
      <c r="ATQ55" s="14"/>
      <c r="ATR55" s="14"/>
      <c r="ATS55" s="14"/>
      <c r="ATT55" s="14"/>
      <c r="ATU55" s="14"/>
      <c r="ATV55" s="14"/>
      <c r="ATW55" s="14"/>
      <c r="ATX55" s="14"/>
      <c r="ATY55" s="14"/>
      <c r="ATZ55" s="14"/>
      <c r="AUA55" s="14"/>
      <c r="AUB55" s="14"/>
      <c r="AUC55" s="14"/>
      <c r="AUD55" s="14"/>
      <c r="AUE55" s="14"/>
      <c r="AUF55" s="14"/>
      <c r="AUG55" s="14"/>
      <c r="AUH55" s="14"/>
      <c r="AUI55" s="14"/>
      <c r="AUJ55" s="14"/>
      <c r="AUK55" s="14"/>
      <c r="AUL55" s="14"/>
      <c r="AUM55" s="14"/>
      <c r="AUN55" s="14"/>
      <c r="AUO55" s="14"/>
      <c r="AUP55" s="14"/>
      <c r="AUQ55" s="14"/>
      <c r="AUR55" s="14"/>
      <c r="AUS55" s="14"/>
      <c r="AUT55" s="14"/>
      <c r="AUU55" s="14"/>
      <c r="AUV55" s="14"/>
      <c r="AUW55" s="14"/>
      <c r="AUX55" s="14"/>
      <c r="AUY55" s="14"/>
      <c r="AUZ55" s="14"/>
      <c r="AVA55" s="14"/>
      <c r="AVB55" s="14"/>
      <c r="AVC55" s="14"/>
      <c r="AVD55" s="14"/>
      <c r="AVE55" s="14"/>
      <c r="AVF55" s="14"/>
      <c r="AVG55" s="14"/>
      <c r="AVH55" s="14"/>
      <c r="AVI55" s="14"/>
      <c r="AVJ55" s="14"/>
      <c r="AVK55" s="14"/>
      <c r="AVL55" s="14"/>
      <c r="AVM55" s="14"/>
      <c r="AVN55" s="14"/>
      <c r="AVO55" s="14"/>
      <c r="AVP55" s="14"/>
      <c r="AVQ55" s="14"/>
      <c r="AVR55" s="14"/>
      <c r="AVS55" s="14"/>
      <c r="AVT55" s="14"/>
      <c r="AVU55" s="14"/>
      <c r="AVV55" s="14"/>
      <c r="AVW55" s="14"/>
      <c r="AVX55" s="14"/>
      <c r="AVY55" s="14"/>
      <c r="AVZ55" s="14"/>
      <c r="AWA55" s="14"/>
      <c r="AWB55" s="14"/>
      <c r="AWC55" s="14"/>
      <c r="AWD55" s="14"/>
      <c r="AWE55" s="14"/>
      <c r="AWF55" s="14"/>
      <c r="AWG55" s="14"/>
      <c r="AWH55" s="14"/>
      <c r="AWI55" s="14"/>
      <c r="AWJ55" s="14"/>
      <c r="AWK55" s="14"/>
      <c r="AWL55" s="14"/>
      <c r="AWM55" s="14"/>
      <c r="AWN55" s="14"/>
      <c r="AWO55" s="14"/>
      <c r="AWP55" s="14"/>
      <c r="AWQ55" s="14"/>
      <c r="AWR55" s="14"/>
      <c r="AWS55" s="14"/>
      <c r="AWT55" s="14"/>
      <c r="AWU55" s="14"/>
      <c r="AWV55" s="14"/>
      <c r="AWW55" s="14"/>
      <c r="AWX55" s="14"/>
      <c r="AWY55" s="14"/>
      <c r="AWZ55" s="14"/>
      <c r="AXA55" s="14"/>
      <c r="AXB55" s="14"/>
      <c r="AXC55" s="14"/>
      <c r="AXD55" s="14"/>
      <c r="AXE55" s="14"/>
      <c r="AXF55" s="14"/>
      <c r="AXG55" s="14"/>
      <c r="AXH55" s="14"/>
      <c r="AXI55" s="14"/>
      <c r="AXJ55" s="14"/>
      <c r="AXK55" s="14"/>
      <c r="AXL55" s="14"/>
      <c r="AXM55" s="14"/>
      <c r="AXN55" s="14"/>
      <c r="AXO55" s="14"/>
      <c r="AXP55" s="14"/>
      <c r="AXQ55" s="14"/>
      <c r="AXR55" s="14"/>
      <c r="AXS55" s="14"/>
      <c r="AXT55" s="14"/>
      <c r="AXU55" s="14"/>
      <c r="AXV55" s="14"/>
      <c r="AXW55" s="14"/>
      <c r="AXX55" s="14"/>
      <c r="AXY55" s="14"/>
      <c r="AXZ55" s="14"/>
      <c r="AYA55" s="14"/>
      <c r="AYB55" s="14"/>
      <c r="AYC55" s="14"/>
      <c r="AYD55" s="14"/>
      <c r="AYE55" s="14"/>
      <c r="AYF55" s="14"/>
      <c r="AYG55" s="14"/>
      <c r="AYH55" s="14"/>
      <c r="AYI55" s="14"/>
      <c r="AYJ55" s="14"/>
      <c r="AYK55" s="14"/>
      <c r="AYL55" s="14"/>
      <c r="AYM55" s="14"/>
      <c r="AYN55" s="14"/>
      <c r="AYO55" s="14"/>
      <c r="AYP55" s="14"/>
      <c r="AYQ55" s="14"/>
      <c r="AYR55" s="14"/>
      <c r="AYS55" s="14"/>
      <c r="AYT55" s="14"/>
      <c r="AYU55" s="14"/>
      <c r="AYV55" s="14"/>
      <c r="AYW55" s="14"/>
      <c r="AYX55" s="14"/>
      <c r="AYY55" s="14"/>
      <c r="AYZ55" s="14"/>
      <c r="AZA55" s="14"/>
      <c r="AZB55" s="14"/>
      <c r="AZC55" s="14"/>
      <c r="AZD55" s="14"/>
      <c r="AZE55" s="14"/>
      <c r="AZF55" s="14"/>
      <c r="AZG55" s="14"/>
      <c r="AZH55" s="14"/>
      <c r="AZI55" s="14"/>
      <c r="AZJ55" s="14"/>
      <c r="AZK55" s="14"/>
      <c r="AZL55" s="14"/>
      <c r="AZM55" s="14"/>
      <c r="AZN55" s="14"/>
      <c r="AZO55" s="14"/>
      <c r="AZP55" s="14"/>
      <c r="AZQ55" s="14"/>
      <c r="AZR55" s="14"/>
      <c r="AZS55" s="14"/>
      <c r="AZT55" s="14"/>
      <c r="AZU55" s="14"/>
      <c r="AZV55" s="14"/>
      <c r="AZW55" s="14"/>
      <c r="AZX55" s="14"/>
      <c r="AZY55" s="14"/>
      <c r="AZZ55" s="14"/>
      <c r="BAA55" s="14"/>
      <c r="BAB55" s="14"/>
      <c r="BAC55" s="14"/>
      <c r="BAD55" s="14"/>
      <c r="BAE55" s="14"/>
      <c r="BAF55" s="14"/>
      <c r="BAG55" s="14"/>
      <c r="BAH55" s="14"/>
      <c r="BAI55" s="14"/>
      <c r="BAJ55" s="14"/>
      <c r="BAK55" s="14"/>
      <c r="BAL55" s="14"/>
      <c r="BAM55" s="14"/>
      <c r="BAN55" s="14"/>
      <c r="BAO55" s="14"/>
      <c r="BAP55" s="14"/>
      <c r="BAQ55" s="14"/>
      <c r="BAR55" s="14"/>
      <c r="BAS55" s="14"/>
      <c r="BAT55" s="14"/>
      <c r="BAU55" s="14"/>
      <c r="BAV55" s="14"/>
      <c r="BAW55" s="14"/>
      <c r="BAX55" s="14"/>
      <c r="BAY55" s="14"/>
      <c r="BAZ55" s="14"/>
      <c r="BBA55" s="14"/>
      <c r="BBB55" s="14"/>
      <c r="BBC55" s="14"/>
      <c r="BBD55" s="14"/>
      <c r="BBE55" s="14"/>
      <c r="BBF55" s="14"/>
      <c r="BBG55" s="14"/>
      <c r="BBH55" s="14"/>
      <c r="BBI55" s="14"/>
      <c r="BBJ55" s="14"/>
      <c r="BBK55" s="14"/>
      <c r="BBL55" s="14"/>
      <c r="BBM55" s="14"/>
      <c r="BBN55" s="14"/>
      <c r="BBO55" s="14"/>
      <c r="BBP55" s="14"/>
      <c r="BBQ55" s="14"/>
      <c r="BBR55" s="14"/>
      <c r="BBS55" s="14"/>
      <c r="BBT55" s="14"/>
      <c r="BBU55" s="14"/>
      <c r="BBV55" s="14"/>
      <c r="BBW55" s="14"/>
      <c r="BBX55" s="14"/>
      <c r="BBY55" s="14"/>
      <c r="BBZ55" s="14"/>
      <c r="BCA55" s="14"/>
      <c r="BCB55" s="14"/>
      <c r="BCC55" s="14"/>
      <c r="BCD55" s="14"/>
      <c r="BCE55" s="14"/>
      <c r="BCF55" s="14"/>
      <c r="BCG55" s="14"/>
      <c r="BCH55" s="14"/>
      <c r="BCI55" s="14"/>
      <c r="BCJ55" s="14"/>
      <c r="BCK55" s="14"/>
      <c r="BCL55" s="14"/>
      <c r="BCM55" s="14"/>
      <c r="BCN55" s="14"/>
      <c r="BCO55" s="14"/>
      <c r="BCP55" s="14"/>
      <c r="BCQ55" s="14"/>
      <c r="BCR55" s="14"/>
      <c r="BCS55" s="14"/>
      <c r="BCT55" s="14"/>
      <c r="BCU55" s="14"/>
      <c r="BCV55" s="14"/>
      <c r="BCW55" s="14"/>
      <c r="BCX55" s="14"/>
      <c r="BCY55" s="14"/>
      <c r="BCZ55" s="14"/>
      <c r="BDA55" s="14"/>
      <c r="BDB55" s="14"/>
      <c r="BDC55" s="14"/>
      <c r="BDD55" s="14"/>
      <c r="BDE55" s="14"/>
      <c r="BDF55" s="14"/>
      <c r="BDG55" s="14"/>
      <c r="BDH55" s="14"/>
      <c r="BDI55" s="14"/>
      <c r="BDJ55" s="14"/>
      <c r="BDK55" s="14"/>
      <c r="BDL55" s="14"/>
      <c r="BDM55" s="14"/>
      <c r="BDN55" s="14"/>
      <c r="BDO55" s="14"/>
      <c r="BDP55" s="14"/>
      <c r="BDQ55" s="14"/>
      <c r="BDR55" s="14"/>
      <c r="BDS55" s="14"/>
      <c r="BDT55" s="14"/>
      <c r="BDU55" s="14"/>
      <c r="BDV55" s="14"/>
      <c r="BDW55" s="14"/>
      <c r="BDX55" s="14"/>
      <c r="BDY55" s="14"/>
      <c r="BDZ55" s="14"/>
      <c r="BEA55" s="14"/>
      <c r="BEB55" s="14"/>
      <c r="BEC55" s="14"/>
      <c r="BED55" s="14"/>
      <c r="BEE55" s="14"/>
      <c r="BEF55" s="14"/>
      <c r="BEG55" s="14"/>
      <c r="BEH55" s="14"/>
      <c r="BEI55" s="14"/>
      <c r="BEJ55" s="14"/>
      <c r="BEK55" s="14"/>
      <c r="BEL55" s="14"/>
      <c r="BEM55" s="14"/>
      <c r="BEN55" s="14"/>
      <c r="BEO55" s="14"/>
      <c r="BEP55" s="14"/>
      <c r="BEQ55" s="14"/>
      <c r="BER55" s="14"/>
      <c r="BES55" s="14"/>
      <c r="BET55" s="14"/>
      <c r="BEU55" s="14"/>
      <c r="BEV55" s="14"/>
      <c r="BEW55" s="14"/>
      <c r="BEX55" s="14"/>
      <c r="BEY55" s="14"/>
      <c r="BEZ55" s="14"/>
      <c r="BFA55" s="14"/>
      <c r="BFB55" s="14"/>
      <c r="BFC55" s="14"/>
      <c r="BFD55" s="14"/>
      <c r="BFE55" s="14"/>
      <c r="BFF55" s="14"/>
      <c r="BFG55" s="14"/>
      <c r="BFH55" s="14"/>
      <c r="BFI55" s="14"/>
      <c r="BFJ55" s="14"/>
      <c r="BFK55" s="14"/>
      <c r="BFL55" s="14"/>
      <c r="BFM55" s="14"/>
      <c r="BFN55" s="14"/>
      <c r="BFO55" s="14"/>
      <c r="BFP55" s="14"/>
      <c r="BFQ55" s="14"/>
      <c r="BFR55" s="14"/>
      <c r="BFS55" s="14"/>
      <c r="BFT55" s="14"/>
      <c r="BFU55" s="14"/>
      <c r="BFV55" s="14"/>
      <c r="BFW55" s="14"/>
      <c r="BFX55" s="14"/>
      <c r="BFY55" s="14"/>
      <c r="BFZ55" s="14"/>
      <c r="BGA55" s="14"/>
      <c r="BGB55" s="14"/>
      <c r="BGC55" s="14"/>
      <c r="BGD55" s="14"/>
      <c r="BGE55" s="14"/>
      <c r="BGF55" s="14"/>
      <c r="BGG55" s="14"/>
      <c r="BGH55" s="14"/>
      <c r="BGI55" s="14"/>
      <c r="BGJ55" s="14"/>
      <c r="BGK55" s="14"/>
      <c r="BGL55" s="14"/>
      <c r="BGM55" s="14"/>
      <c r="BGN55" s="14"/>
      <c r="BGO55" s="14"/>
      <c r="BGP55" s="14"/>
      <c r="BGQ55" s="14"/>
      <c r="BGR55" s="14"/>
      <c r="BGS55" s="14"/>
      <c r="BGT55" s="14"/>
      <c r="BGU55" s="14"/>
      <c r="BGV55" s="14"/>
      <c r="BGW55" s="14"/>
      <c r="BGX55" s="14"/>
      <c r="BGY55" s="14"/>
      <c r="BGZ55" s="14"/>
      <c r="BHA55" s="14"/>
      <c r="BHB55" s="14"/>
      <c r="BHC55" s="14"/>
      <c r="BHD55" s="14"/>
      <c r="BHE55" s="14"/>
      <c r="BHF55" s="14"/>
      <c r="BHG55" s="14"/>
      <c r="BHH55" s="14"/>
      <c r="BHI55" s="14"/>
      <c r="BHJ55" s="14"/>
      <c r="BHK55" s="14"/>
      <c r="BHL55" s="14"/>
      <c r="BHM55" s="14"/>
      <c r="BHN55" s="14"/>
      <c r="BHO55" s="14"/>
      <c r="BHP55" s="14"/>
      <c r="BHQ55" s="14"/>
      <c r="BHR55" s="14"/>
      <c r="BHS55" s="14"/>
      <c r="BHT55" s="14"/>
      <c r="BHU55" s="14"/>
      <c r="BHV55" s="14"/>
      <c r="BHW55" s="14"/>
      <c r="BHX55" s="14"/>
      <c r="BHY55" s="14"/>
      <c r="BHZ55" s="14"/>
      <c r="BIA55" s="14"/>
      <c r="BIB55" s="14"/>
      <c r="BIC55" s="14"/>
      <c r="BID55" s="14"/>
      <c r="BIE55" s="14"/>
      <c r="BIF55" s="14"/>
      <c r="BIG55" s="14"/>
      <c r="BIH55" s="14"/>
      <c r="BII55" s="14"/>
      <c r="BIJ55" s="14"/>
      <c r="BIK55" s="14"/>
      <c r="BIL55" s="14"/>
      <c r="BIM55" s="14"/>
      <c r="BIN55" s="14"/>
      <c r="BIO55" s="14"/>
      <c r="BIP55" s="14"/>
      <c r="BIQ55" s="14"/>
      <c r="BIR55" s="14"/>
      <c r="BIS55" s="14"/>
      <c r="BIT55" s="14"/>
      <c r="BIU55" s="14"/>
      <c r="BIV55" s="14"/>
      <c r="BIW55" s="14"/>
      <c r="BIX55" s="14"/>
      <c r="BIY55" s="14"/>
      <c r="BIZ55" s="14"/>
      <c r="BJA55" s="14"/>
      <c r="BJB55" s="14"/>
      <c r="BJC55" s="14"/>
      <c r="BJD55" s="14"/>
      <c r="BJE55" s="14"/>
      <c r="BJF55" s="14"/>
      <c r="BJG55" s="14"/>
      <c r="BJH55" s="14"/>
      <c r="BJI55" s="14"/>
      <c r="BJJ55" s="14"/>
      <c r="BJK55" s="14"/>
      <c r="BJL55" s="14"/>
      <c r="BJM55" s="14"/>
      <c r="BJN55" s="14"/>
      <c r="BJO55" s="14"/>
      <c r="BJP55" s="14"/>
      <c r="BJQ55" s="14"/>
      <c r="BJR55" s="14"/>
      <c r="BJS55" s="14"/>
      <c r="BJT55" s="14"/>
      <c r="BJU55" s="14"/>
      <c r="BJV55" s="14"/>
      <c r="BJW55" s="14"/>
      <c r="BJX55" s="14"/>
      <c r="BJY55" s="14"/>
      <c r="BJZ55" s="14"/>
      <c r="BKA55" s="14"/>
      <c r="BKB55" s="14"/>
      <c r="BKC55" s="14"/>
      <c r="BKD55" s="14"/>
      <c r="BKE55" s="14"/>
      <c r="BKF55" s="14"/>
      <c r="BKG55" s="14"/>
      <c r="BKH55" s="14"/>
      <c r="BKI55" s="14"/>
      <c r="BKJ55" s="14"/>
      <c r="BKK55" s="14"/>
      <c r="BKL55" s="14"/>
      <c r="BKM55" s="14"/>
      <c r="BKN55" s="14"/>
      <c r="BKO55" s="14"/>
      <c r="BKP55" s="14"/>
      <c r="BKQ55" s="14"/>
      <c r="BKR55" s="14"/>
      <c r="BKS55" s="14"/>
      <c r="BKT55" s="14"/>
      <c r="BKU55" s="14"/>
      <c r="BKV55" s="14"/>
      <c r="BKW55" s="14"/>
      <c r="BKX55" s="14"/>
      <c r="BKY55" s="14"/>
      <c r="BKZ55" s="14"/>
      <c r="BLA55" s="14"/>
      <c r="BLB55" s="14"/>
      <c r="BLC55" s="14"/>
      <c r="BLD55" s="14"/>
      <c r="BLE55" s="14"/>
      <c r="BLF55" s="14"/>
      <c r="BLG55" s="14"/>
      <c r="BLH55" s="14"/>
      <c r="BLI55" s="14"/>
      <c r="BLJ55" s="14"/>
      <c r="BLK55" s="14"/>
      <c r="BLL55" s="14"/>
      <c r="BLM55" s="14"/>
      <c r="BLN55" s="14"/>
      <c r="BLO55" s="14"/>
      <c r="BLP55" s="14"/>
      <c r="BLQ55" s="14"/>
      <c r="BLR55" s="14"/>
      <c r="BLS55" s="14"/>
      <c r="BLT55" s="14"/>
      <c r="BLU55" s="14"/>
      <c r="BLV55" s="14"/>
      <c r="BLW55" s="14"/>
      <c r="BLX55" s="14"/>
      <c r="BLY55" s="14"/>
      <c r="BLZ55" s="14"/>
      <c r="BMA55" s="14"/>
      <c r="BMB55" s="14"/>
      <c r="BMC55" s="14"/>
      <c r="BMD55" s="14"/>
      <c r="BME55" s="14"/>
      <c r="BMF55" s="14"/>
      <c r="BMG55" s="14"/>
      <c r="BMH55" s="14"/>
      <c r="BMI55" s="14"/>
      <c r="BMJ55" s="14"/>
      <c r="BMK55" s="14"/>
      <c r="BML55" s="14"/>
      <c r="BMM55" s="14"/>
      <c r="BMN55" s="14"/>
      <c r="BMO55" s="14"/>
      <c r="BMP55" s="14"/>
      <c r="BMQ55" s="14"/>
      <c r="BMR55" s="14"/>
      <c r="BMS55" s="14"/>
      <c r="BMT55" s="14"/>
      <c r="BMU55" s="14"/>
      <c r="BMV55" s="14"/>
      <c r="BMW55" s="14"/>
      <c r="BMX55" s="14"/>
      <c r="BMY55" s="14"/>
      <c r="BMZ55" s="14"/>
      <c r="BNA55" s="14"/>
      <c r="BNB55" s="14"/>
      <c r="BNC55" s="14"/>
      <c r="BND55" s="14"/>
      <c r="BNE55" s="14"/>
      <c r="BNF55" s="14"/>
      <c r="BNG55" s="14"/>
      <c r="BNH55" s="14"/>
      <c r="BNI55" s="14"/>
      <c r="BNJ55" s="14"/>
      <c r="BNK55" s="14"/>
      <c r="BNL55" s="14"/>
      <c r="BNM55" s="14"/>
      <c r="BNN55" s="14"/>
      <c r="BNO55" s="14"/>
      <c r="BNP55" s="14"/>
      <c r="BNQ55" s="14"/>
      <c r="BNR55" s="14"/>
      <c r="BNS55" s="14"/>
      <c r="BNT55" s="14"/>
      <c r="BNU55" s="14"/>
      <c r="BNV55" s="14"/>
      <c r="BNW55" s="14"/>
      <c r="BNX55" s="14"/>
      <c r="BNY55" s="14"/>
      <c r="BNZ55" s="14"/>
      <c r="BOA55" s="14"/>
      <c r="BOB55" s="14"/>
      <c r="BOC55" s="14"/>
      <c r="BOD55" s="14"/>
      <c r="BOE55" s="14"/>
      <c r="BOF55" s="14"/>
      <c r="BOG55" s="14"/>
      <c r="BOH55" s="14"/>
      <c r="BOI55" s="14"/>
      <c r="BOJ55" s="14"/>
      <c r="BOK55" s="14"/>
      <c r="BOL55" s="14"/>
      <c r="BOM55" s="14"/>
      <c r="BON55" s="14"/>
      <c r="BOO55" s="14"/>
      <c r="BOP55" s="14"/>
      <c r="BOQ55" s="14"/>
      <c r="BOR55" s="14"/>
      <c r="BOS55" s="14"/>
      <c r="BOT55" s="14"/>
      <c r="BOU55" s="14"/>
      <c r="BOV55" s="14"/>
      <c r="BOW55" s="14"/>
      <c r="BOX55" s="14"/>
      <c r="BOY55" s="14"/>
      <c r="BOZ55" s="14"/>
      <c r="BPA55" s="14"/>
      <c r="BPB55" s="14"/>
      <c r="BPC55" s="14"/>
      <c r="BPD55" s="14"/>
      <c r="BPE55" s="14"/>
      <c r="BPF55" s="14"/>
      <c r="BPG55" s="14"/>
      <c r="BPH55" s="14"/>
      <c r="BPI55" s="14"/>
      <c r="BPJ55" s="14"/>
      <c r="BPK55" s="14"/>
      <c r="BPL55" s="14"/>
      <c r="BPM55" s="14"/>
      <c r="BPN55" s="14"/>
      <c r="BPO55" s="14"/>
      <c r="BPP55" s="14"/>
      <c r="BPQ55" s="14"/>
      <c r="BPR55" s="14"/>
      <c r="BPS55" s="14"/>
      <c r="BPT55" s="14"/>
      <c r="BPU55" s="14"/>
      <c r="BPV55" s="14"/>
      <c r="BPW55" s="14"/>
      <c r="BPX55" s="14"/>
      <c r="BPY55" s="14"/>
      <c r="BPZ55" s="14"/>
      <c r="BQA55" s="14"/>
      <c r="BQB55" s="14"/>
      <c r="BQC55" s="14"/>
      <c r="BQD55" s="14"/>
      <c r="BQE55" s="14"/>
      <c r="BQF55" s="14"/>
      <c r="BQG55" s="14"/>
      <c r="BQH55" s="14"/>
      <c r="BQI55" s="14"/>
      <c r="BQJ55" s="14"/>
      <c r="BQK55" s="14"/>
      <c r="BQL55" s="14"/>
      <c r="BQM55" s="14"/>
      <c r="BQN55" s="14"/>
      <c r="BQO55" s="14"/>
      <c r="BQP55" s="14"/>
      <c r="BQQ55" s="14"/>
      <c r="BQR55" s="14"/>
      <c r="BQS55" s="14"/>
      <c r="BQT55" s="14"/>
      <c r="BQU55" s="14"/>
      <c r="BQV55" s="14"/>
      <c r="BQW55" s="14"/>
      <c r="BQX55" s="14"/>
      <c r="BQY55" s="14"/>
      <c r="BQZ55" s="14"/>
      <c r="BRA55" s="14"/>
      <c r="BRB55" s="14"/>
      <c r="BRC55" s="14"/>
      <c r="BRD55" s="14"/>
      <c r="BRE55" s="14"/>
      <c r="BRF55" s="14"/>
      <c r="BRG55" s="14"/>
      <c r="BRH55" s="14"/>
      <c r="BRI55" s="14"/>
      <c r="BRJ55" s="14"/>
      <c r="BRK55" s="14"/>
      <c r="BRL55" s="14"/>
      <c r="BRM55" s="14"/>
      <c r="BRN55" s="14"/>
      <c r="BRO55" s="14"/>
      <c r="BRP55" s="14"/>
      <c r="BRQ55" s="14"/>
      <c r="BRR55" s="14"/>
      <c r="BRS55" s="14"/>
      <c r="BRT55" s="14"/>
      <c r="BRU55" s="14"/>
      <c r="BRV55" s="14"/>
      <c r="BRW55" s="14"/>
      <c r="BRX55" s="14"/>
      <c r="BRY55" s="14"/>
      <c r="BRZ55" s="14"/>
      <c r="BSA55" s="14"/>
      <c r="BSB55" s="14"/>
      <c r="BSC55" s="14"/>
      <c r="BSD55" s="14"/>
      <c r="BSE55" s="14"/>
      <c r="BSF55" s="14"/>
      <c r="BSG55" s="14"/>
      <c r="BSH55" s="14"/>
      <c r="BSI55" s="14"/>
      <c r="BSJ55" s="14"/>
      <c r="BSK55" s="14"/>
      <c r="BSL55" s="14"/>
      <c r="BSM55" s="14"/>
      <c r="BSN55" s="14"/>
      <c r="BSO55" s="14"/>
      <c r="BSP55" s="14"/>
      <c r="BSQ55" s="14"/>
      <c r="BSR55" s="14"/>
      <c r="BSS55" s="14"/>
      <c r="BST55" s="14"/>
      <c r="BSU55" s="14"/>
      <c r="BSV55" s="14"/>
      <c r="BSW55" s="14"/>
      <c r="BSX55" s="14"/>
      <c r="BSY55" s="14"/>
      <c r="BSZ55" s="14"/>
      <c r="BTA55" s="14"/>
      <c r="BTB55" s="14"/>
      <c r="BTC55" s="14"/>
      <c r="BTD55" s="14"/>
      <c r="BTE55" s="14"/>
      <c r="BTF55" s="14"/>
      <c r="BTG55" s="14"/>
      <c r="BTH55" s="14"/>
      <c r="BTI55" s="14"/>
      <c r="BTJ55" s="14"/>
      <c r="BTK55" s="14"/>
      <c r="BTL55" s="14"/>
      <c r="BTM55" s="14"/>
      <c r="BTN55" s="14"/>
      <c r="BTO55" s="14"/>
      <c r="BTP55" s="14"/>
      <c r="BTQ55" s="14"/>
      <c r="BTR55" s="14"/>
      <c r="BTS55" s="14"/>
      <c r="BTT55" s="14"/>
      <c r="BTU55" s="14"/>
      <c r="BTV55" s="14"/>
      <c r="BTW55" s="14"/>
      <c r="BTX55" s="14"/>
      <c r="BTY55" s="14"/>
      <c r="BTZ55" s="14"/>
      <c r="BUA55" s="14"/>
      <c r="BUB55" s="14"/>
      <c r="BUC55" s="14"/>
      <c r="BUD55" s="14"/>
      <c r="BUE55" s="14"/>
      <c r="BUF55" s="14"/>
      <c r="BUG55" s="14"/>
      <c r="BUH55" s="14"/>
      <c r="BUI55" s="14"/>
      <c r="BUJ55" s="14"/>
      <c r="BUK55" s="14"/>
      <c r="BUL55" s="14"/>
      <c r="BUM55" s="14"/>
      <c r="BUN55" s="14"/>
      <c r="BUO55" s="14"/>
      <c r="BUP55" s="14"/>
      <c r="BUQ55" s="14"/>
      <c r="BUR55" s="14"/>
      <c r="BUS55" s="14"/>
      <c r="BUT55" s="14"/>
      <c r="BUU55" s="14"/>
      <c r="BUV55" s="14"/>
      <c r="BUW55" s="14"/>
      <c r="BUX55" s="14"/>
      <c r="BUY55" s="14"/>
      <c r="BUZ55" s="14"/>
      <c r="BVA55" s="14"/>
      <c r="BVB55" s="14"/>
      <c r="BVC55" s="14"/>
      <c r="BVD55" s="14"/>
      <c r="BVE55" s="14"/>
      <c r="BVF55" s="14"/>
      <c r="BVG55" s="14"/>
      <c r="BVH55" s="14"/>
      <c r="BVI55" s="14"/>
      <c r="BVJ55" s="14"/>
      <c r="BVK55" s="14"/>
      <c r="BVL55" s="14"/>
      <c r="BVM55" s="14"/>
      <c r="BVN55" s="14"/>
      <c r="BVO55" s="14"/>
      <c r="BVP55" s="14"/>
      <c r="BVQ55" s="14"/>
      <c r="BVR55" s="14"/>
      <c r="BVS55" s="14"/>
      <c r="BVT55" s="14"/>
      <c r="BVU55" s="14"/>
      <c r="BVV55" s="14"/>
      <c r="BVW55" s="14"/>
      <c r="BVX55" s="14"/>
      <c r="BVY55" s="14"/>
      <c r="BVZ55" s="14"/>
      <c r="BWA55" s="14"/>
      <c r="BWB55" s="14"/>
      <c r="BWC55" s="14"/>
      <c r="BWD55" s="14"/>
      <c r="BWE55" s="14"/>
      <c r="BWF55" s="14"/>
      <c r="BWG55" s="14"/>
      <c r="BWH55" s="14"/>
      <c r="BWI55" s="14"/>
      <c r="BWJ55" s="14"/>
      <c r="BWK55" s="14"/>
      <c r="BWL55" s="14"/>
      <c r="BWM55" s="14"/>
      <c r="BWN55" s="14"/>
      <c r="BWO55" s="14"/>
      <c r="BWP55" s="14"/>
      <c r="BWQ55" s="14"/>
      <c r="BWR55" s="14"/>
      <c r="BWS55" s="14"/>
      <c r="BWT55" s="14"/>
      <c r="BWU55" s="14"/>
      <c r="BWV55" s="14"/>
      <c r="BWW55" s="14"/>
      <c r="BWX55" s="14"/>
      <c r="BWY55" s="14"/>
      <c r="BWZ55" s="14"/>
      <c r="BXA55" s="14"/>
      <c r="BXB55" s="14"/>
      <c r="BXC55" s="14"/>
      <c r="BXD55" s="14"/>
      <c r="BXE55" s="14"/>
      <c r="BXF55" s="14"/>
      <c r="BXG55" s="14"/>
      <c r="BXH55" s="14"/>
      <c r="BXI55" s="14"/>
      <c r="BXJ55" s="14"/>
      <c r="BXK55" s="14"/>
      <c r="BXL55" s="14"/>
      <c r="BXM55" s="14"/>
      <c r="BXN55" s="14"/>
      <c r="BXO55" s="14"/>
      <c r="BXP55" s="14"/>
      <c r="BXQ55" s="14"/>
      <c r="BXR55" s="14"/>
      <c r="BXS55" s="14"/>
      <c r="BXT55" s="14"/>
      <c r="BXU55" s="14"/>
      <c r="BXV55" s="14"/>
      <c r="BXW55" s="14"/>
      <c r="BXX55" s="14"/>
      <c r="BXY55" s="14"/>
      <c r="BXZ55" s="14"/>
      <c r="BYA55" s="14"/>
      <c r="BYB55" s="14"/>
      <c r="BYC55" s="14"/>
      <c r="BYD55" s="14"/>
      <c r="BYE55" s="14"/>
      <c r="BYF55" s="14"/>
      <c r="BYG55" s="14"/>
      <c r="BYH55" s="14"/>
      <c r="BYI55" s="14"/>
      <c r="BYJ55" s="14"/>
      <c r="BYK55" s="14"/>
      <c r="BYL55" s="14"/>
      <c r="BYM55" s="14"/>
      <c r="BYN55" s="14"/>
      <c r="BYO55" s="14"/>
      <c r="BYP55" s="14"/>
      <c r="BYQ55" s="14"/>
      <c r="BYR55" s="14"/>
      <c r="BYS55" s="14"/>
      <c r="BYT55" s="14"/>
      <c r="BYU55" s="14"/>
      <c r="BYV55" s="14"/>
      <c r="BYW55" s="14"/>
      <c r="BYX55" s="14"/>
      <c r="BYY55" s="14"/>
      <c r="BYZ55" s="14"/>
      <c r="BZA55" s="14"/>
      <c r="BZB55" s="14"/>
      <c r="BZC55" s="14"/>
      <c r="BZD55" s="14"/>
      <c r="BZE55" s="14"/>
      <c r="BZF55" s="14"/>
      <c r="BZG55" s="14"/>
      <c r="BZH55" s="14"/>
      <c r="BZI55" s="14"/>
      <c r="BZJ55" s="14"/>
      <c r="BZK55" s="14"/>
      <c r="BZL55" s="14"/>
      <c r="BZM55" s="14"/>
      <c r="BZN55" s="14"/>
      <c r="BZO55" s="14"/>
      <c r="BZP55" s="14"/>
      <c r="BZQ55" s="14"/>
      <c r="BZR55" s="14"/>
      <c r="BZS55" s="14"/>
      <c r="BZT55" s="14"/>
      <c r="BZU55" s="14"/>
      <c r="BZV55" s="14"/>
      <c r="BZW55" s="14"/>
      <c r="BZX55" s="14"/>
      <c r="BZY55" s="14"/>
      <c r="BZZ55" s="14"/>
      <c r="CAA55" s="14"/>
      <c r="CAB55" s="14"/>
      <c r="CAC55" s="14"/>
      <c r="CAD55" s="14"/>
      <c r="CAE55" s="14"/>
      <c r="CAF55" s="14"/>
      <c r="CAG55" s="14"/>
      <c r="CAH55" s="14"/>
      <c r="CAI55" s="14"/>
      <c r="CAJ55" s="14"/>
      <c r="CAK55" s="14"/>
      <c r="CAL55" s="14"/>
      <c r="CAM55" s="14"/>
      <c r="CAN55" s="14"/>
      <c r="CAO55" s="14"/>
      <c r="CAP55" s="14"/>
      <c r="CAQ55" s="14"/>
      <c r="CAR55" s="14"/>
      <c r="CAS55" s="14"/>
      <c r="CAT55" s="14"/>
      <c r="CAU55" s="14"/>
      <c r="CAV55" s="14"/>
      <c r="CAW55" s="14"/>
      <c r="CAX55" s="14"/>
      <c r="CAY55" s="14"/>
      <c r="CAZ55" s="14"/>
      <c r="CBA55" s="14"/>
      <c r="CBB55" s="14"/>
      <c r="CBC55" s="14"/>
      <c r="CBD55" s="14"/>
      <c r="CBE55" s="14"/>
      <c r="CBF55" s="14"/>
      <c r="CBG55" s="14"/>
      <c r="CBH55" s="14"/>
      <c r="CBI55" s="14"/>
      <c r="CBJ55" s="14"/>
      <c r="CBK55" s="14"/>
      <c r="CBL55" s="14"/>
      <c r="CBM55" s="14"/>
      <c r="CBN55" s="14"/>
      <c r="CBO55" s="14"/>
      <c r="CBP55" s="14"/>
      <c r="CBQ55" s="14"/>
      <c r="CBR55" s="14"/>
      <c r="CBS55" s="14"/>
      <c r="CBT55" s="14"/>
      <c r="CBU55" s="14"/>
      <c r="CBV55" s="14"/>
      <c r="CBW55" s="14"/>
      <c r="CBX55" s="14"/>
      <c r="CBY55" s="14"/>
      <c r="CBZ55" s="14"/>
      <c r="CCA55" s="14"/>
      <c r="CCB55" s="14"/>
      <c r="CCC55" s="14"/>
      <c r="CCD55" s="14"/>
      <c r="CCE55" s="14"/>
      <c r="CCF55" s="14"/>
      <c r="CCG55" s="14"/>
      <c r="CCH55" s="14"/>
      <c r="CCI55" s="14"/>
      <c r="CCJ55" s="14"/>
      <c r="CCK55" s="14"/>
      <c r="CCL55" s="14"/>
      <c r="CCM55" s="14"/>
      <c r="CCN55" s="14"/>
      <c r="CCO55" s="14"/>
      <c r="CCP55" s="14"/>
      <c r="CCQ55" s="14"/>
      <c r="CCR55" s="14"/>
      <c r="CCS55" s="14"/>
      <c r="CCT55" s="14"/>
      <c r="CCU55" s="14"/>
      <c r="CCV55" s="14"/>
      <c r="CCW55" s="14"/>
      <c r="CCX55" s="14"/>
      <c r="CCY55" s="14"/>
      <c r="CCZ55" s="14"/>
      <c r="CDA55" s="14"/>
      <c r="CDB55" s="14"/>
      <c r="CDC55" s="14"/>
      <c r="CDD55" s="14"/>
      <c r="CDE55" s="14"/>
      <c r="CDF55" s="14"/>
      <c r="CDG55" s="14"/>
      <c r="CDH55" s="14"/>
      <c r="CDI55" s="14"/>
      <c r="CDJ55" s="14"/>
      <c r="CDK55" s="14"/>
      <c r="CDL55" s="14"/>
      <c r="CDM55" s="14"/>
      <c r="CDN55" s="14"/>
      <c r="CDO55" s="14"/>
      <c r="CDP55" s="14"/>
      <c r="CDQ55" s="14"/>
      <c r="CDR55" s="14"/>
      <c r="CDS55" s="14"/>
      <c r="CDT55" s="14"/>
      <c r="CDU55" s="14"/>
      <c r="CDV55" s="14"/>
      <c r="CDW55" s="14"/>
      <c r="CDX55" s="14"/>
      <c r="CDY55" s="14"/>
      <c r="CDZ55" s="14"/>
      <c r="CEA55" s="14"/>
      <c r="CEB55" s="14"/>
      <c r="CEC55" s="14"/>
      <c r="CED55" s="14"/>
      <c r="CEE55" s="14"/>
      <c r="CEF55" s="14"/>
      <c r="CEG55" s="14"/>
      <c r="CEH55" s="14"/>
      <c r="CEI55" s="14"/>
      <c r="CEJ55" s="14"/>
      <c r="CEK55" s="14"/>
      <c r="CEL55" s="14"/>
      <c r="CEM55" s="14"/>
      <c r="CEN55" s="14"/>
      <c r="CEO55" s="14"/>
      <c r="CEP55" s="14"/>
      <c r="CEQ55" s="14"/>
      <c r="CER55" s="14"/>
      <c r="CES55" s="14"/>
      <c r="CET55" s="14"/>
      <c r="CEU55" s="14"/>
      <c r="CEV55" s="14"/>
      <c r="CEW55" s="14"/>
      <c r="CEX55" s="14"/>
      <c r="CEY55" s="14"/>
      <c r="CEZ55" s="14"/>
      <c r="CFA55" s="14"/>
      <c r="CFB55" s="14"/>
      <c r="CFC55" s="14"/>
      <c r="CFD55" s="14"/>
      <c r="CFE55" s="14"/>
      <c r="CFF55" s="14"/>
      <c r="CFG55" s="14"/>
      <c r="CFH55" s="14"/>
      <c r="CFI55" s="14"/>
      <c r="CFJ55" s="14"/>
      <c r="CFK55" s="14"/>
      <c r="CFL55" s="14"/>
      <c r="CFM55" s="14"/>
      <c r="CFN55" s="14"/>
      <c r="CFO55" s="14"/>
      <c r="CFP55" s="14"/>
      <c r="CFQ55" s="14"/>
      <c r="CFR55" s="14"/>
      <c r="CFS55" s="14"/>
      <c r="CFT55" s="14"/>
      <c r="CFU55" s="14"/>
      <c r="CFV55" s="14"/>
      <c r="CFW55" s="14"/>
      <c r="CFX55" s="14"/>
      <c r="CFY55" s="14"/>
      <c r="CFZ55" s="14"/>
      <c r="CGA55" s="14"/>
      <c r="CGB55" s="14"/>
      <c r="CGC55" s="14"/>
      <c r="CGD55" s="14"/>
      <c r="CGE55" s="14"/>
      <c r="CGF55" s="14"/>
      <c r="CGG55" s="14"/>
      <c r="CGH55" s="14"/>
      <c r="CGI55" s="14"/>
      <c r="CGJ55" s="14"/>
      <c r="CGK55" s="14"/>
      <c r="CGL55" s="14"/>
      <c r="CGM55" s="14"/>
      <c r="CGN55" s="14"/>
      <c r="CGO55" s="14"/>
      <c r="CGP55" s="14"/>
      <c r="CGQ55" s="14"/>
      <c r="CGR55" s="14"/>
      <c r="CGS55" s="14"/>
      <c r="CGT55" s="14"/>
      <c r="CGU55" s="14"/>
      <c r="CGV55" s="14"/>
      <c r="CGW55" s="14"/>
      <c r="CGX55" s="14"/>
      <c r="CGY55" s="14"/>
      <c r="CGZ55" s="14"/>
      <c r="CHA55" s="14"/>
      <c r="CHB55" s="14"/>
      <c r="CHC55" s="14"/>
      <c r="CHD55" s="14"/>
      <c r="CHE55" s="14"/>
      <c r="CHF55" s="14"/>
      <c r="CHG55" s="14"/>
      <c r="CHH55" s="14"/>
      <c r="CHI55" s="14"/>
      <c r="CHJ55" s="14"/>
      <c r="CHK55" s="14"/>
      <c r="CHL55" s="14"/>
      <c r="CHM55" s="14"/>
      <c r="CHN55" s="14"/>
      <c r="CHO55" s="14"/>
      <c r="CHP55" s="14"/>
      <c r="CHQ55" s="14"/>
      <c r="CHR55" s="14"/>
      <c r="CHS55" s="14"/>
      <c r="CHT55" s="14"/>
      <c r="CHU55" s="14"/>
      <c r="CHV55" s="14"/>
      <c r="CHW55" s="14"/>
      <c r="CHX55" s="14"/>
      <c r="CHY55" s="14"/>
      <c r="CHZ55" s="14"/>
      <c r="CIA55" s="14"/>
      <c r="CIB55" s="14"/>
      <c r="CIC55" s="14"/>
      <c r="CID55" s="14"/>
      <c r="CIE55" s="14"/>
      <c r="CIF55" s="14"/>
      <c r="CIG55" s="14"/>
      <c r="CIH55" s="14"/>
      <c r="CII55" s="14"/>
      <c r="CIJ55" s="14"/>
      <c r="CIK55" s="14"/>
      <c r="CIL55" s="14"/>
      <c r="CIM55" s="14"/>
      <c r="CIN55" s="14"/>
      <c r="CIO55" s="14"/>
      <c r="CIP55" s="14"/>
      <c r="CIQ55" s="14"/>
      <c r="CIR55" s="14"/>
      <c r="CIS55" s="14"/>
      <c r="CIT55" s="14"/>
      <c r="CIU55" s="14"/>
      <c r="CIV55" s="14"/>
      <c r="CIW55" s="14"/>
      <c r="CIX55" s="14"/>
      <c r="CIY55" s="14"/>
      <c r="CIZ55" s="14"/>
      <c r="CJA55" s="14"/>
      <c r="CJB55" s="14"/>
      <c r="CJC55" s="14"/>
      <c r="CJD55" s="14"/>
      <c r="CJE55" s="14"/>
      <c r="CJF55" s="14"/>
      <c r="CJG55" s="14"/>
      <c r="CJH55" s="14"/>
      <c r="CJI55" s="14"/>
      <c r="CJJ55" s="14"/>
      <c r="CJK55" s="14"/>
      <c r="CJL55" s="14"/>
      <c r="CJM55" s="14"/>
      <c r="CJN55" s="14"/>
      <c r="CJO55" s="14"/>
      <c r="CJP55" s="14"/>
      <c r="CJQ55" s="14"/>
      <c r="CJR55" s="14"/>
      <c r="CJS55" s="14"/>
      <c r="CJT55" s="14"/>
      <c r="CJU55" s="14"/>
      <c r="CJV55" s="14"/>
      <c r="CJW55" s="14"/>
      <c r="CJX55" s="14"/>
      <c r="CJY55" s="14"/>
      <c r="CJZ55" s="14"/>
      <c r="CKA55" s="14"/>
      <c r="CKB55" s="14"/>
      <c r="CKC55" s="14"/>
      <c r="CKD55" s="14"/>
      <c r="CKE55" s="14"/>
      <c r="CKF55" s="14"/>
      <c r="CKG55" s="14"/>
      <c r="CKH55" s="14"/>
      <c r="CKI55" s="14"/>
      <c r="CKJ55" s="14"/>
      <c r="CKK55" s="14"/>
      <c r="CKL55" s="14"/>
      <c r="CKM55" s="14"/>
      <c r="CKN55" s="14"/>
      <c r="CKO55" s="14"/>
      <c r="CKP55" s="14"/>
      <c r="CKQ55" s="14"/>
      <c r="CKR55" s="14"/>
      <c r="CKS55" s="14"/>
      <c r="CKT55" s="14"/>
      <c r="CKU55" s="14"/>
      <c r="CKV55" s="14"/>
      <c r="CKW55" s="14"/>
      <c r="CKX55" s="14"/>
      <c r="CKY55" s="14"/>
      <c r="CKZ55" s="14"/>
      <c r="CLA55" s="14"/>
      <c r="CLB55" s="14"/>
      <c r="CLC55" s="14"/>
      <c r="CLD55" s="14"/>
      <c r="CLE55" s="14"/>
      <c r="CLF55" s="14"/>
      <c r="CLG55" s="14"/>
      <c r="CLH55" s="14"/>
      <c r="CLI55" s="14"/>
      <c r="CLJ55" s="14"/>
      <c r="CLK55" s="14"/>
      <c r="CLL55" s="14"/>
      <c r="CLM55" s="14"/>
      <c r="CLN55" s="14"/>
      <c r="CLO55" s="14"/>
      <c r="CLP55" s="14"/>
      <c r="CLQ55" s="14"/>
      <c r="CLR55" s="14"/>
      <c r="CLS55" s="14"/>
      <c r="CLT55" s="14"/>
      <c r="CLU55" s="14"/>
      <c r="CLV55" s="14"/>
      <c r="CLW55" s="14"/>
      <c r="CLX55" s="14"/>
      <c r="CLY55" s="14"/>
      <c r="CLZ55" s="14"/>
      <c r="CMA55" s="14"/>
      <c r="CMB55" s="14"/>
      <c r="CMC55" s="14"/>
      <c r="CMD55" s="14"/>
      <c r="CME55" s="14"/>
      <c r="CMF55" s="14"/>
      <c r="CMG55" s="14"/>
      <c r="CMH55" s="14"/>
      <c r="CMI55" s="14"/>
      <c r="CMJ55" s="14"/>
      <c r="CMK55" s="14"/>
      <c r="CML55" s="14"/>
      <c r="CMM55" s="14"/>
      <c r="CMN55" s="14"/>
      <c r="CMO55" s="14"/>
      <c r="CMP55" s="14"/>
      <c r="CMQ55" s="14"/>
      <c r="CMR55" s="14"/>
      <c r="CMS55" s="14"/>
      <c r="CMT55" s="14"/>
      <c r="CMU55" s="14"/>
      <c r="CMV55" s="14"/>
      <c r="CMW55" s="14"/>
      <c r="CMX55" s="14"/>
      <c r="CMY55" s="14"/>
      <c r="CMZ55" s="14"/>
      <c r="CNA55" s="14"/>
      <c r="CNB55" s="14"/>
      <c r="CNC55" s="14"/>
      <c r="CND55" s="14"/>
      <c r="CNE55" s="14"/>
      <c r="CNF55" s="14"/>
      <c r="CNG55" s="14"/>
      <c r="CNH55" s="14"/>
      <c r="CNI55" s="14"/>
      <c r="CNJ55" s="14"/>
      <c r="CNK55" s="14"/>
      <c r="CNL55" s="14"/>
      <c r="CNM55" s="14"/>
      <c r="CNN55" s="14"/>
      <c r="CNO55" s="14"/>
      <c r="CNP55" s="14"/>
      <c r="CNQ55" s="14"/>
      <c r="CNR55" s="14"/>
      <c r="CNS55" s="14"/>
      <c r="CNT55" s="14"/>
      <c r="CNU55" s="14"/>
      <c r="CNV55" s="14"/>
      <c r="CNW55" s="14"/>
      <c r="CNX55" s="14"/>
      <c r="CNY55" s="14"/>
      <c r="CNZ55" s="14"/>
      <c r="COA55" s="14"/>
      <c r="COB55" s="14"/>
      <c r="COC55" s="14"/>
      <c r="COD55" s="14"/>
      <c r="COE55" s="14"/>
      <c r="COF55" s="14"/>
      <c r="COG55" s="14"/>
      <c r="COH55" s="14"/>
      <c r="COI55" s="14"/>
      <c r="COJ55" s="14"/>
      <c r="COK55" s="14"/>
      <c r="COL55" s="14"/>
      <c r="COM55" s="14"/>
      <c r="CON55" s="14"/>
      <c r="COO55" s="14"/>
      <c r="COP55" s="14"/>
      <c r="COQ55" s="14"/>
      <c r="COR55" s="14"/>
      <c r="COS55" s="14"/>
      <c r="COT55" s="14"/>
      <c r="COU55" s="14"/>
      <c r="COV55" s="14"/>
      <c r="COW55" s="14"/>
      <c r="COX55" s="14"/>
      <c r="COY55" s="14"/>
      <c r="COZ55" s="14"/>
      <c r="CPA55" s="14"/>
      <c r="CPB55" s="14"/>
      <c r="CPC55" s="14"/>
      <c r="CPD55" s="14"/>
      <c r="CPE55" s="14"/>
      <c r="CPF55" s="14"/>
      <c r="CPG55" s="14"/>
      <c r="CPH55" s="14"/>
      <c r="CPI55" s="14"/>
      <c r="CPJ55" s="14"/>
      <c r="CPK55" s="14"/>
      <c r="CPL55" s="14"/>
      <c r="CPM55" s="14"/>
      <c r="CPN55" s="14"/>
      <c r="CPO55" s="14"/>
      <c r="CPP55" s="14"/>
      <c r="CPQ55" s="14"/>
      <c r="CPR55" s="14"/>
      <c r="CPS55" s="14"/>
      <c r="CPT55" s="14"/>
      <c r="CPU55" s="14"/>
      <c r="CPV55" s="14"/>
      <c r="CPW55" s="14"/>
      <c r="CPX55" s="14"/>
      <c r="CPY55" s="14"/>
      <c r="CPZ55" s="14"/>
      <c r="CQA55" s="14"/>
      <c r="CQB55" s="14"/>
      <c r="CQC55" s="14"/>
      <c r="CQD55" s="14"/>
      <c r="CQE55" s="14"/>
      <c r="CQF55" s="14"/>
      <c r="CQG55" s="14"/>
      <c r="CQH55" s="14"/>
      <c r="CQI55" s="14"/>
      <c r="CQJ55" s="14"/>
      <c r="CQK55" s="14"/>
      <c r="CQL55" s="14"/>
      <c r="CQM55" s="14"/>
      <c r="CQN55" s="14"/>
      <c r="CQO55" s="14"/>
      <c r="CQP55" s="14"/>
      <c r="CQQ55" s="14"/>
      <c r="CQR55" s="14"/>
      <c r="CQS55" s="14"/>
      <c r="CQT55" s="14"/>
      <c r="CQU55" s="14"/>
      <c r="CQV55" s="14"/>
      <c r="CQW55" s="14"/>
      <c r="CQX55" s="14"/>
      <c r="CQY55" s="14"/>
      <c r="CQZ55" s="14"/>
      <c r="CRA55" s="14"/>
      <c r="CRB55" s="14"/>
      <c r="CRC55" s="14"/>
      <c r="CRD55" s="14"/>
      <c r="CRE55" s="14"/>
      <c r="CRF55" s="14"/>
      <c r="CRG55" s="14"/>
      <c r="CRH55" s="14"/>
      <c r="CRI55" s="14"/>
      <c r="CRJ55" s="14"/>
      <c r="CRK55" s="14"/>
      <c r="CRL55" s="14"/>
      <c r="CRM55" s="14"/>
      <c r="CRN55" s="14"/>
      <c r="CRO55" s="14"/>
      <c r="CRP55" s="14"/>
      <c r="CRQ55" s="14"/>
      <c r="CRR55" s="14"/>
      <c r="CRS55" s="14"/>
      <c r="CRT55" s="14"/>
      <c r="CRU55" s="14"/>
      <c r="CRV55" s="14"/>
      <c r="CRW55" s="14"/>
      <c r="CRX55" s="14"/>
      <c r="CRY55" s="14"/>
      <c r="CRZ55" s="14"/>
      <c r="CSA55" s="14"/>
      <c r="CSB55" s="14"/>
      <c r="CSC55" s="14"/>
      <c r="CSD55" s="14"/>
      <c r="CSE55" s="14"/>
      <c r="CSF55" s="14"/>
      <c r="CSG55" s="14"/>
      <c r="CSH55" s="14"/>
      <c r="CSI55" s="14"/>
      <c r="CSJ55" s="14"/>
      <c r="CSK55" s="14"/>
      <c r="CSL55" s="14"/>
      <c r="CSM55" s="14"/>
      <c r="CSN55" s="14"/>
      <c r="CSO55" s="14"/>
      <c r="CSP55" s="14"/>
      <c r="CSQ55" s="14"/>
      <c r="CSR55" s="14"/>
      <c r="CSS55" s="14"/>
      <c r="CST55" s="14"/>
      <c r="CSU55" s="14"/>
      <c r="CSV55" s="14"/>
      <c r="CSW55" s="14"/>
      <c r="CSX55" s="14"/>
      <c r="CSY55" s="14"/>
      <c r="CSZ55" s="14"/>
      <c r="CTA55" s="14"/>
      <c r="CTB55" s="14"/>
      <c r="CTC55" s="14"/>
      <c r="CTD55" s="14"/>
      <c r="CTE55" s="14"/>
      <c r="CTF55" s="14"/>
      <c r="CTG55" s="14"/>
      <c r="CTH55" s="14"/>
      <c r="CTI55" s="14"/>
      <c r="CTJ55" s="14"/>
      <c r="CTK55" s="14"/>
      <c r="CTL55" s="14"/>
      <c r="CTM55" s="14"/>
      <c r="CTN55" s="14"/>
      <c r="CTO55" s="14"/>
      <c r="CTP55" s="14"/>
      <c r="CTQ55" s="14"/>
      <c r="CTR55" s="14"/>
      <c r="CTS55" s="14"/>
      <c r="CTT55" s="14"/>
      <c r="CTU55" s="14"/>
      <c r="CTV55" s="14"/>
      <c r="CTW55" s="14"/>
      <c r="CTX55" s="14"/>
      <c r="CTY55" s="14"/>
      <c r="CTZ55" s="14"/>
      <c r="CUA55" s="14"/>
      <c r="CUB55" s="14"/>
      <c r="CUC55" s="14"/>
      <c r="CUD55" s="14"/>
      <c r="CUE55" s="14"/>
      <c r="CUF55" s="14"/>
      <c r="CUG55" s="14"/>
      <c r="CUH55" s="14"/>
      <c r="CUI55" s="14"/>
      <c r="CUJ55" s="14"/>
      <c r="CUK55" s="14"/>
      <c r="CUL55" s="14"/>
      <c r="CUM55" s="14"/>
      <c r="CUN55" s="14"/>
      <c r="CUO55" s="14"/>
      <c r="CUP55" s="14"/>
      <c r="CUQ55" s="14"/>
      <c r="CUR55" s="14"/>
      <c r="CUS55" s="14"/>
      <c r="CUT55" s="14"/>
      <c r="CUU55" s="14"/>
      <c r="CUV55" s="14"/>
      <c r="CUW55" s="14"/>
      <c r="CUX55" s="14"/>
      <c r="CUY55" s="14"/>
      <c r="CUZ55" s="14"/>
      <c r="CVA55" s="14"/>
      <c r="CVB55" s="14"/>
      <c r="CVC55" s="14"/>
      <c r="CVD55" s="14"/>
      <c r="CVE55" s="14"/>
      <c r="CVF55" s="14"/>
      <c r="CVG55" s="14"/>
      <c r="CVH55" s="14"/>
      <c r="CVI55" s="14"/>
      <c r="CVJ55" s="14"/>
      <c r="CVK55" s="14"/>
      <c r="CVL55" s="14"/>
      <c r="CVM55" s="14"/>
      <c r="CVN55" s="14"/>
      <c r="CVO55" s="14"/>
      <c r="CVP55" s="14"/>
      <c r="CVQ55" s="14"/>
      <c r="CVR55" s="14"/>
      <c r="CVS55" s="14"/>
      <c r="CVT55" s="14"/>
      <c r="CVU55" s="14"/>
      <c r="CVV55" s="14"/>
      <c r="CVW55" s="14"/>
      <c r="CVX55" s="14"/>
      <c r="CVY55" s="14"/>
      <c r="CVZ55" s="14"/>
      <c r="CWA55" s="14"/>
      <c r="CWB55" s="14"/>
      <c r="CWC55" s="14"/>
      <c r="CWD55" s="14"/>
      <c r="CWE55" s="14"/>
      <c r="CWF55" s="14"/>
      <c r="CWG55" s="14"/>
      <c r="CWH55" s="14"/>
      <c r="CWI55" s="14"/>
      <c r="CWJ55" s="14"/>
      <c r="CWK55" s="14"/>
      <c r="CWL55" s="14"/>
      <c r="CWM55" s="14"/>
      <c r="CWN55" s="14"/>
      <c r="CWO55" s="14"/>
      <c r="CWP55" s="14"/>
      <c r="CWQ55" s="14"/>
      <c r="CWR55" s="14"/>
      <c r="CWS55" s="14"/>
      <c r="CWT55" s="14"/>
      <c r="CWU55" s="14"/>
      <c r="CWV55" s="14"/>
      <c r="CWW55" s="14"/>
      <c r="CWX55" s="14"/>
      <c r="CWY55" s="14"/>
      <c r="CWZ55" s="14"/>
      <c r="CXA55" s="14"/>
      <c r="CXB55" s="14"/>
      <c r="CXC55" s="14"/>
      <c r="CXD55" s="14"/>
      <c r="CXE55" s="14"/>
      <c r="CXF55" s="14"/>
      <c r="CXG55" s="14"/>
      <c r="CXH55" s="14"/>
      <c r="CXI55" s="14"/>
      <c r="CXJ55" s="14"/>
      <c r="CXK55" s="14"/>
      <c r="CXL55" s="14"/>
      <c r="CXM55" s="14"/>
      <c r="CXN55" s="14"/>
      <c r="CXO55" s="14"/>
      <c r="CXP55" s="14"/>
      <c r="CXQ55" s="14"/>
      <c r="CXR55" s="14"/>
      <c r="CXS55" s="14"/>
      <c r="CXT55" s="14"/>
      <c r="CXU55" s="14"/>
      <c r="CXV55" s="14"/>
      <c r="CXW55" s="14"/>
      <c r="CXX55" s="14"/>
      <c r="CXY55" s="14"/>
      <c r="CXZ55" s="14"/>
      <c r="CYA55" s="14"/>
      <c r="CYB55" s="14"/>
      <c r="CYC55" s="14"/>
      <c r="CYD55" s="14"/>
      <c r="CYE55" s="14"/>
      <c r="CYF55" s="14"/>
      <c r="CYG55" s="14"/>
      <c r="CYH55" s="14"/>
      <c r="CYI55" s="14"/>
      <c r="CYJ55" s="14"/>
      <c r="CYK55" s="14"/>
      <c r="CYL55" s="14"/>
      <c r="CYM55" s="14"/>
      <c r="CYN55" s="14"/>
      <c r="CYO55" s="14"/>
      <c r="CYP55" s="14"/>
      <c r="CYQ55" s="14"/>
      <c r="CYR55" s="14"/>
      <c r="CYS55" s="14"/>
      <c r="CYT55" s="14"/>
      <c r="CYU55" s="14"/>
      <c r="CYV55" s="14"/>
      <c r="CYW55" s="14"/>
      <c r="CYX55" s="14"/>
      <c r="CYY55" s="14"/>
      <c r="CYZ55" s="14"/>
      <c r="CZA55" s="14"/>
      <c r="CZB55" s="14"/>
      <c r="CZC55" s="14"/>
      <c r="CZD55" s="14"/>
      <c r="CZE55" s="14"/>
      <c r="CZF55" s="14"/>
      <c r="CZG55" s="14"/>
      <c r="CZH55" s="14"/>
      <c r="CZI55" s="14"/>
      <c r="CZJ55" s="14"/>
      <c r="CZK55" s="14"/>
      <c r="CZL55" s="14"/>
      <c r="CZM55" s="14"/>
      <c r="CZN55" s="14"/>
      <c r="CZO55" s="14"/>
      <c r="CZP55" s="14"/>
      <c r="CZQ55" s="14"/>
      <c r="CZR55" s="14"/>
      <c r="CZS55" s="14"/>
      <c r="CZT55" s="14"/>
      <c r="CZU55" s="14"/>
      <c r="CZV55" s="14"/>
      <c r="CZW55" s="14"/>
      <c r="CZX55" s="14"/>
      <c r="CZY55" s="14"/>
      <c r="CZZ55" s="14"/>
      <c r="DAA55" s="14"/>
      <c r="DAB55" s="14"/>
      <c r="DAC55" s="14"/>
      <c r="DAD55" s="14"/>
      <c r="DAE55" s="14"/>
      <c r="DAF55" s="14"/>
      <c r="DAG55" s="14"/>
      <c r="DAH55" s="14"/>
      <c r="DAI55" s="14"/>
      <c r="DAJ55" s="14"/>
      <c r="DAK55" s="14"/>
      <c r="DAL55" s="14"/>
      <c r="DAM55" s="14"/>
      <c r="DAN55" s="14"/>
      <c r="DAO55" s="14"/>
      <c r="DAP55" s="14"/>
      <c r="DAQ55" s="14"/>
      <c r="DAR55" s="14"/>
      <c r="DAS55" s="14"/>
      <c r="DAT55" s="14"/>
      <c r="DAU55" s="14"/>
      <c r="DAV55" s="14"/>
      <c r="DAW55" s="14"/>
      <c r="DAX55" s="14"/>
      <c r="DAY55" s="14"/>
      <c r="DAZ55" s="14"/>
      <c r="DBA55" s="14"/>
      <c r="DBB55" s="14"/>
      <c r="DBC55" s="14"/>
      <c r="DBD55" s="14"/>
      <c r="DBE55" s="14"/>
      <c r="DBF55" s="14"/>
      <c r="DBG55" s="14"/>
      <c r="DBH55" s="14"/>
      <c r="DBI55" s="14"/>
      <c r="DBJ55" s="14"/>
      <c r="DBK55" s="14"/>
      <c r="DBL55" s="14"/>
      <c r="DBM55" s="14"/>
      <c r="DBN55" s="14"/>
      <c r="DBO55" s="14"/>
      <c r="DBP55" s="14"/>
      <c r="DBQ55" s="14"/>
      <c r="DBR55" s="14"/>
      <c r="DBS55" s="14"/>
      <c r="DBT55" s="14"/>
      <c r="DBU55" s="14"/>
      <c r="DBV55" s="14"/>
      <c r="DBW55" s="14"/>
      <c r="DBX55" s="14"/>
      <c r="DBY55" s="14"/>
      <c r="DBZ55" s="14"/>
      <c r="DCA55" s="14"/>
      <c r="DCB55" s="14"/>
      <c r="DCC55" s="14"/>
      <c r="DCD55" s="14"/>
      <c r="DCE55" s="14"/>
      <c r="DCF55" s="14"/>
      <c r="DCG55" s="14"/>
      <c r="DCH55" s="14"/>
      <c r="DCI55" s="14"/>
      <c r="DCJ55" s="14"/>
      <c r="DCK55" s="14"/>
      <c r="DCL55" s="14"/>
      <c r="DCM55" s="14"/>
      <c r="DCN55" s="14"/>
      <c r="DCO55" s="14"/>
      <c r="DCP55" s="14"/>
      <c r="DCQ55" s="14"/>
      <c r="DCR55" s="14"/>
      <c r="DCS55" s="14"/>
      <c r="DCT55" s="14"/>
      <c r="DCU55" s="14"/>
      <c r="DCV55" s="14"/>
      <c r="DCW55" s="14"/>
      <c r="DCX55" s="14"/>
      <c r="DCY55" s="14"/>
      <c r="DCZ55" s="14"/>
      <c r="DDA55" s="14"/>
      <c r="DDB55" s="14"/>
      <c r="DDC55" s="14"/>
      <c r="DDD55" s="14"/>
      <c r="DDE55" s="14"/>
      <c r="DDF55" s="14"/>
      <c r="DDG55" s="14"/>
      <c r="DDH55" s="14"/>
      <c r="DDI55" s="14"/>
      <c r="DDJ55" s="14"/>
      <c r="DDK55" s="14"/>
      <c r="DDL55" s="14"/>
      <c r="DDM55" s="14"/>
      <c r="DDN55" s="14"/>
      <c r="DDO55" s="14"/>
      <c r="DDP55" s="14"/>
      <c r="DDQ55" s="14"/>
      <c r="DDR55" s="14"/>
      <c r="DDS55" s="14"/>
      <c r="DDT55" s="14"/>
      <c r="DDU55" s="14"/>
      <c r="DDV55" s="14"/>
      <c r="DDW55" s="14"/>
      <c r="DDX55" s="14"/>
      <c r="DDY55" s="14"/>
      <c r="DDZ55" s="14"/>
      <c r="DEA55" s="14"/>
      <c r="DEB55" s="14"/>
      <c r="DEC55" s="14"/>
      <c r="DED55" s="14"/>
      <c r="DEE55" s="14"/>
      <c r="DEF55" s="14"/>
      <c r="DEG55" s="14"/>
      <c r="DEH55" s="14"/>
      <c r="DEI55" s="14"/>
      <c r="DEJ55" s="14"/>
      <c r="DEK55" s="14"/>
      <c r="DEL55" s="14"/>
      <c r="DEM55" s="14"/>
      <c r="DEN55" s="14"/>
      <c r="DEO55" s="14"/>
      <c r="DEP55" s="14"/>
      <c r="DEQ55" s="14"/>
      <c r="DER55" s="14"/>
      <c r="DES55" s="14"/>
      <c r="DET55" s="14"/>
      <c r="DEU55" s="14"/>
      <c r="DEV55" s="14"/>
      <c r="DEW55" s="14"/>
      <c r="DEX55" s="14"/>
      <c r="DEY55" s="14"/>
      <c r="DEZ55" s="14"/>
      <c r="DFA55" s="14"/>
      <c r="DFB55" s="14"/>
      <c r="DFC55" s="14"/>
      <c r="DFD55" s="14"/>
      <c r="DFE55" s="14"/>
      <c r="DFF55" s="14"/>
      <c r="DFG55" s="14"/>
      <c r="DFH55" s="14"/>
      <c r="DFI55" s="14"/>
      <c r="DFJ55" s="14"/>
      <c r="DFK55" s="14"/>
      <c r="DFL55" s="14"/>
      <c r="DFM55" s="14"/>
      <c r="DFN55" s="14"/>
      <c r="DFO55" s="14"/>
      <c r="DFP55" s="14"/>
      <c r="DFQ55" s="14"/>
      <c r="DFR55" s="14"/>
      <c r="DFS55" s="14"/>
      <c r="DFT55" s="14"/>
      <c r="DFU55" s="14"/>
      <c r="DFV55" s="14"/>
      <c r="DFW55" s="14"/>
      <c r="DFX55" s="14"/>
      <c r="DFY55" s="14"/>
      <c r="DFZ55" s="14"/>
      <c r="DGA55" s="14"/>
      <c r="DGB55" s="14"/>
      <c r="DGC55" s="14"/>
      <c r="DGD55" s="14"/>
      <c r="DGE55" s="14"/>
      <c r="DGF55" s="14"/>
      <c r="DGG55" s="14"/>
      <c r="DGH55" s="14"/>
      <c r="DGI55" s="14"/>
      <c r="DGJ55" s="14"/>
      <c r="DGK55" s="14"/>
      <c r="DGL55" s="14"/>
      <c r="DGM55" s="14"/>
      <c r="DGN55" s="14"/>
      <c r="DGO55" s="14"/>
      <c r="DGP55" s="14"/>
      <c r="DGQ55" s="14"/>
      <c r="DGR55" s="14"/>
      <c r="DGS55" s="14"/>
      <c r="DGT55" s="14"/>
      <c r="DGU55" s="14"/>
      <c r="DGV55" s="14"/>
      <c r="DGW55" s="14"/>
      <c r="DGX55" s="14"/>
      <c r="DGY55" s="14"/>
      <c r="DGZ55" s="14"/>
      <c r="DHA55" s="14"/>
      <c r="DHB55" s="14"/>
      <c r="DHC55" s="14"/>
      <c r="DHD55" s="14"/>
      <c r="DHE55" s="14"/>
      <c r="DHF55" s="14"/>
      <c r="DHG55" s="14"/>
      <c r="DHH55" s="14"/>
      <c r="DHI55" s="14"/>
      <c r="DHJ55" s="14"/>
      <c r="DHK55" s="14"/>
      <c r="DHL55" s="14"/>
      <c r="DHM55" s="14"/>
      <c r="DHN55" s="14"/>
      <c r="DHO55" s="14"/>
      <c r="DHP55" s="14"/>
      <c r="DHQ55" s="14"/>
      <c r="DHR55" s="14"/>
      <c r="DHS55" s="14"/>
      <c r="DHT55" s="14"/>
      <c r="DHU55" s="14"/>
      <c r="DHV55" s="14"/>
      <c r="DHW55" s="14"/>
      <c r="DHX55" s="14"/>
      <c r="DHY55" s="14"/>
      <c r="DHZ55" s="14"/>
      <c r="DIA55" s="14"/>
      <c r="DIB55" s="14"/>
      <c r="DIC55" s="14"/>
      <c r="DID55" s="14"/>
      <c r="DIE55" s="14"/>
      <c r="DIF55" s="14"/>
      <c r="DIG55" s="14"/>
      <c r="DIH55" s="14"/>
      <c r="DII55" s="14"/>
      <c r="DIJ55" s="14"/>
      <c r="DIK55" s="14"/>
      <c r="DIL55" s="14"/>
      <c r="DIM55" s="14"/>
      <c r="DIN55" s="14"/>
      <c r="DIO55" s="14"/>
      <c r="DIP55" s="14"/>
      <c r="DIQ55" s="14"/>
      <c r="DIR55" s="14"/>
      <c r="DIS55" s="14"/>
      <c r="DIT55" s="14"/>
      <c r="DIU55" s="14"/>
      <c r="DIV55" s="14"/>
      <c r="DIW55" s="14"/>
      <c r="DIX55" s="14"/>
      <c r="DIY55" s="14"/>
      <c r="DIZ55" s="14"/>
      <c r="DJA55" s="14"/>
      <c r="DJB55" s="14"/>
      <c r="DJC55" s="14"/>
      <c r="DJD55" s="14"/>
      <c r="DJE55" s="14"/>
      <c r="DJF55" s="14"/>
      <c r="DJG55" s="14"/>
      <c r="DJH55" s="14"/>
      <c r="DJI55" s="14"/>
      <c r="DJJ55" s="14"/>
      <c r="DJK55" s="14"/>
      <c r="DJL55" s="14"/>
      <c r="DJM55" s="14"/>
      <c r="DJN55" s="14"/>
      <c r="DJO55" s="14"/>
      <c r="DJP55" s="14"/>
      <c r="DJQ55" s="14"/>
      <c r="DJR55" s="14"/>
      <c r="DJS55" s="14"/>
      <c r="DJT55" s="14"/>
      <c r="DJU55" s="14"/>
      <c r="DJV55" s="14"/>
      <c r="DJW55" s="14"/>
      <c r="DJX55" s="14"/>
      <c r="DJY55" s="14"/>
      <c r="DJZ55" s="14"/>
      <c r="DKA55" s="14"/>
      <c r="DKB55" s="14"/>
      <c r="DKC55" s="14"/>
      <c r="DKD55" s="14"/>
      <c r="DKE55" s="14"/>
      <c r="DKF55" s="14"/>
      <c r="DKG55" s="14"/>
      <c r="DKH55" s="14"/>
      <c r="DKI55" s="14"/>
      <c r="DKJ55" s="14"/>
      <c r="DKK55" s="14"/>
      <c r="DKL55" s="14"/>
      <c r="DKM55" s="14"/>
      <c r="DKN55" s="14"/>
      <c r="DKO55" s="14"/>
      <c r="DKP55" s="14"/>
      <c r="DKQ55" s="14"/>
      <c r="DKR55" s="14"/>
      <c r="DKS55" s="14"/>
      <c r="DKT55" s="14"/>
      <c r="DKU55" s="14"/>
      <c r="DKV55" s="14"/>
      <c r="DKW55" s="14"/>
      <c r="DKX55" s="14"/>
      <c r="DKY55" s="14"/>
      <c r="DKZ55" s="14"/>
      <c r="DLA55" s="14"/>
      <c r="DLB55" s="14"/>
      <c r="DLC55" s="14"/>
      <c r="DLD55" s="14"/>
      <c r="DLE55" s="14"/>
      <c r="DLF55" s="14"/>
      <c r="DLG55" s="14"/>
      <c r="DLH55" s="14"/>
      <c r="DLI55" s="14"/>
      <c r="DLJ55" s="14"/>
      <c r="DLK55" s="14"/>
      <c r="DLL55" s="14"/>
      <c r="DLM55" s="14"/>
      <c r="DLN55" s="14"/>
      <c r="DLO55" s="14"/>
      <c r="DLP55" s="14"/>
      <c r="DLQ55" s="14"/>
      <c r="DLR55" s="14"/>
      <c r="DLS55" s="14"/>
      <c r="DLT55" s="14"/>
      <c r="DLU55" s="14"/>
      <c r="DLV55" s="14"/>
      <c r="DLW55" s="14"/>
      <c r="DLX55" s="14"/>
      <c r="DLY55" s="14"/>
      <c r="DLZ55" s="14"/>
      <c r="DMA55" s="14"/>
      <c r="DMB55" s="14"/>
      <c r="DMC55" s="14"/>
      <c r="DMD55" s="14"/>
      <c r="DME55" s="14"/>
      <c r="DMF55" s="14"/>
      <c r="DMG55" s="14"/>
      <c r="DMH55" s="14"/>
      <c r="DMI55" s="14"/>
      <c r="DMJ55" s="14"/>
      <c r="DMK55" s="14"/>
      <c r="DML55" s="14"/>
      <c r="DMM55" s="14"/>
      <c r="DMN55" s="14"/>
      <c r="DMO55" s="14"/>
      <c r="DMP55" s="14"/>
      <c r="DMQ55" s="14"/>
      <c r="DMR55" s="14"/>
      <c r="DMS55" s="14"/>
      <c r="DMT55" s="14"/>
      <c r="DMU55" s="14"/>
      <c r="DMV55" s="14"/>
      <c r="DMW55" s="14"/>
      <c r="DMX55" s="14"/>
      <c r="DMY55" s="14"/>
      <c r="DMZ55" s="14"/>
      <c r="DNA55" s="14"/>
      <c r="DNB55" s="14"/>
      <c r="DNC55" s="14"/>
      <c r="DND55" s="14"/>
      <c r="DNE55" s="14"/>
      <c r="DNF55" s="14"/>
      <c r="DNG55" s="14"/>
      <c r="DNH55" s="14"/>
      <c r="DNI55" s="14"/>
      <c r="DNJ55" s="14"/>
      <c r="DNK55" s="14"/>
      <c r="DNL55" s="14"/>
      <c r="DNM55" s="14"/>
      <c r="DNN55" s="14"/>
      <c r="DNO55" s="14"/>
      <c r="DNP55" s="14"/>
      <c r="DNQ55" s="14"/>
      <c r="DNR55" s="14"/>
      <c r="DNS55" s="14"/>
      <c r="DNT55" s="14"/>
      <c r="DNU55" s="14"/>
      <c r="DNV55" s="14"/>
      <c r="DNW55" s="14"/>
      <c r="DNX55" s="14"/>
      <c r="DNY55" s="14"/>
      <c r="DNZ55" s="14"/>
      <c r="DOA55" s="14"/>
      <c r="DOB55" s="14"/>
      <c r="DOC55" s="14"/>
      <c r="DOD55" s="14"/>
      <c r="DOE55" s="14"/>
      <c r="DOF55" s="14"/>
      <c r="DOG55" s="14"/>
      <c r="DOH55" s="14"/>
      <c r="DOI55" s="14"/>
      <c r="DOJ55" s="14"/>
      <c r="DOK55" s="14"/>
      <c r="DOL55" s="14"/>
      <c r="DOM55" s="14"/>
      <c r="DON55" s="14"/>
      <c r="DOO55" s="14"/>
      <c r="DOP55" s="14"/>
      <c r="DOQ55" s="14"/>
      <c r="DOR55" s="14"/>
      <c r="DOS55" s="14"/>
      <c r="DOT55" s="14"/>
      <c r="DOU55" s="14"/>
      <c r="DOV55" s="14"/>
      <c r="DOW55" s="14"/>
      <c r="DOX55" s="14"/>
      <c r="DOY55" s="14"/>
      <c r="DOZ55" s="14"/>
      <c r="DPA55" s="14"/>
      <c r="DPB55" s="14"/>
      <c r="DPC55" s="14"/>
      <c r="DPD55" s="14"/>
      <c r="DPE55" s="14"/>
      <c r="DPF55" s="14"/>
      <c r="DPG55" s="14"/>
      <c r="DPH55" s="14"/>
      <c r="DPI55" s="14"/>
      <c r="DPJ55" s="14"/>
      <c r="DPK55" s="14"/>
      <c r="DPL55" s="14"/>
      <c r="DPM55" s="14"/>
      <c r="DPN55" s="14"/>
      <c r="DPO55" s="14"/>
      <c r="DPP55" s="14"/>
      <c r="DPQ55" s="14"/>
      <c r="DPR55" s="14"/>
      <c r="DPS55" s="14"/>
      <c r="DPT55" s="14"/>
      <c r="DPU55" s="14"/>
      <c r="DPV55" s="14"/>
      <c r="DPW55" s="14"/>
      <c r="DPX55" s="14"/>
      <c r="DPY55" s="14"/>
      <c r="DPZ55" s="14"/>
      <c r="DQA55" s="14"/>
      <c r="DQB55" s="14"/>
      <c r="DQC55" s="14"/>
      <c r="DQD55" s="14"/>
      <c r="DQE55" s="14"/>
      <c r="DQF55" s="14"/>
      <c r="DQG55" s="14"/>
      <c r="DQH55" s="14"/>
      <c r="DQI55" s="14"/>
      <c r="DQJ55" s="14"/>
      <c r="DQK55" s="14"/>
      <c r="DQL55" s="14"/>
      <c r="DQM55" s="14"/>
      <c r="DQN55" s="14"/>
      <c r="DQO55" s="14"/>
      <c r="DQP55" s="14"/>
      <c r="DQQ55" s="14"/>
      <c r="DQR55" s="14"/>
      <c r="DQS55" s="14"/>
      <c r="DQT55" s="14"/>
      <c r="DQU55" s="14"/>
      <c r="DQV55" s="14"/>
      <c r="DQW55" s="14"/>
      <c r="DQX55" s="14"/>
      <c r="DQY55" s="14"/>
      <c r="DQZ55" s="14"/>
      <c r="DRA55" s="14"/>
      <c r="DRB55" s="14"/>
      <c r="DRC55" s="14"/>
      <c r="DRD55" s="14"/>
      <c r="DRE55" s="14"/>
      <c r="DRF55" s="14"/>
      <c r="DRG55" s="14"/>
      <c r="DRH55" s="14"/>
      <c r="DRI55" s="14"/>
      <c r="DRJ55" s="14"/>
      <c r="DRK55" s="14"/>
      <c r="DRL55" s="14"/>
      <c r="DRM55" s="14"/>
      <c r="DRN55" s="14"/>
      <c r="DRO55" s="14"/>
      <c r="DRP55" s="14"/>
      <c r="DRQ55" s="14"/>
      <c r="DRR55" s="14"/>
      <c r="DRS55" s="14"/>
      <c r="DRT55" s="14"/>
      <c r="DRU55" s="14"/>
      <c r="DRV55" s="14"/>
      <c r="DRW55" s="14"/>
      <c r="DRX55" s="14"/>
      <c r="DRY55" s="14"/>
      <c r="DRZ55" s="14"/>
      <c r="DSA55" s="14"/>
      <c r="DSB55" s="14"/>
      <c r="DSC55" s="14"/>
      <c r="DSD55" s="14"/>
      <c r="DSE55" s="14"/>
      <c r="DSF55" s="14"/>
      <c r="DSG55" s="14"/>
      <c r="DSH55" s="14"/>
      <c r="DSI55" s="14"/>
      <c r="DSJ55" s="14"/>
      <c r="DSK55" s="14"/>
      <c r="DSL55" s="14"/>
      <c r="DSM55" s="14"/>
      <c r="DSN55" s="14"/>
      <c r="DSO55" s="14"/>
      <c r="DSP55" s="14"/>
      <c r="DSQ55" s="14"/>
      <c r="DSR55" s="14"/>
      <c r="DSS55" s="14"/>
      <c r="DST55" s="14"/>
      <c r="DSU55" s="14"/>
      <c r="DSV55" s="14"/>
      <c r="DSW55" s="14"/>
      <c r="DSX55" s="14"/>
      <c r="DSY55" s="14"/>
      <c r="DSZ55" s="14"/>
      <c r="DTA55" s="14"/>
      <c r="DTB55" s="14"/>
      <c r="DTC55" s="14"/>
      <c r="DTD55" s="14"/>
      <c r="DTE55" s="14"/>
      <c r="DTF55" s="14"/>
      <c r="DTG55" s="14"/>
      <c r="DTH55" s="14"/>
      <c r="DTI55" s="14"/>
      <c r="DTJ55" s="14"/>
      <c r="DTK55" s="14"/>
      <c r="DTL55" s="14"/>
      <c r="DTM55" s="14"/>
      <c r="DTN55" s="14"/>
      <c r="DTO55" s="14"/>
      <c r="DTP55" s="14"/>
      <c r="DTQ55" s="14"/>
      <c r="DTR55" s="14"/>
      <c r="DTS55" s="14"/>
      <c r="DTT55" s="14"/>
      <c r="DTU55" s="14"/>
      <c r="DTV55" s="14"/>
      <c r="DTW55" s="14"/>
      <c r="DTX55" s="14"/>
      <c r="DTY55" s="14"/>
      <c r="DTZ55" s="14"/>
      <c r="DUA55" s="14"/>
      <c r="DUB55" s="14"/>
      <c r="DUC55" s="14"/>
      <c r="DUD55" s="14"/>
      <c r="DUE55" s="14"/>
      <c r="DUF55" s="14"/>
      <c r="DUG55" s="14"/>
      <c r="DUH55" s="14"/>
      <c r="DUI55" s="14"/>
      <c r="DUJ55" s="14"/>
      <c r="DUK55" s="14"/>
      <c r="DUL55" s="14"/>
      <c r="DUM55" s="14"/>
      <c r="DUN55" s="14"/>
      <c r="DUO55" s="14"/>
      <c r="DUP55" s="14"/>
      <c r="DUQ55" s="14"/>
      <c r="DUR55" s="14"/>
      <c r="DUS55" s="14"/>
      <c r="DUT55" s="14"/>
      <c r="DUU55" s="14"/>
      <c r="DUV55" s="14"/>
      <c r="DUW55" s="14"/>
      <c r="DUX55" s="14"/>
      <c r="DUY55" s="14"/>
      <c r="DUZ55" s="14"/>
      <c r="DVA55" s="14"/>
      <c r="DVB55" s="14"/>
      <c r="DVC55" s="14"/>
      <c r="DVD55" s="14"/>
      <c r="DVE55" s="14"/>
      <c r="DVF55" s="14"/>
      <c r="DVG55" s="14"/>
      <c r="DVH55" s="14"/>
      <c r="DVI55" s="14"/>
      <c r="DVJ55" s="14"/>
      <c r="DVK55" s="14"/>
      <c r="DVL55" s="14"/>
      <c r="DVM55" s="14"/>
      <c r="DVN55" s="14"/>
      <c r="DVO55" s="14"/>
      <c r="DVP55" s="14"/>
      <c r="DVQ55" s="14"/>
      <c r="DVR55" s="14"/>
      <c r="DVS55" s="14"/>
      <c r="DVT55" s="14"/>
      <c r="DVU55" s="14"/>
      <c r="DVV55" s="14"/>
      <c r="DVW55" s="14"/>
      <c r="DVX55" s="14"/>
      <c r="DVY55" s="14"/>
      <c r="DVZ55" s="14"/>
      <c r="DWA55" s="14"/>
      <c r="DWB55" s="14"/>
      <c r="DWC55" s="14"/>
      <c r="DWD55" s="14"/>
      <c r="DWE55" s="14"/>
      <c r="DWF55" s="14"/>
      <c r="DWG55" s="14"/>
      <c r="DWH55" s="14"/>
      <c r="DWI55" s="14"/>
      <c r="DWJ55" s="14"/>
      <c r="DWK55" s="14"/>
      <c r="DWL55" s="14"/>
      <c r="DWM55" s="14"/>
      <c r="DWN55" s="14"/>
      <c r="DWO55" s="14"/>
      <c r="DWP55" s="14"/>
      <c r="DWQ55" s="14"/>
      <c r="DWR55" s="14"/>
      <c r="DWS55" s="14"/>
      <c r="DWT55" s="14"/>
      <c r="DWU55" s="14"/>
      <c r="DWV55" s="14"/>
      <c r="DWW55" s="14"/>
      <c r="DWX55" s="14"/>
      <c r="DWY55" s="14"/>
      <c r="DWZ55" s="14"/>
      <c r="DXA55" s="14"/>
      <c r="DXB55" s="14"/>
      <c r="DXC55" s="14"/>
      <c r="DXD55" s="14"/>
      <c r="DXE55" s="14"/>
      <c r="DXF55" s="14"/>
      <c r="DXG55" s="14"/>
      <c r="DXH55" s="14"/>
      <c r="DXI55" s="14"/>
      <c r="DXJ55" s="14"/>
      <c r="DXK55" s="14"/>
      <c r="DXL55" s="14"/>
      <c r="DXM55" s="14"/>
      <c r="DXN55" s="14"/>
      <c r="DXO55" s="14"/>
      <c r="DXP55" s="14"/>
      <c r="DXQ55" s="14"/>
      <c r="DXR55" s="14"/>
      <c r="DXS55" s="14"/>
      <c r="DXT55" s="14"/>
      <c r="DXU55" s="14"/>
      <c r="DXV55" s="14"/>
      <c r="DXW55" s="14"/>
      <c r="DXX55" s="14"/>
      <c r="DXY55" s="14"/>
      <c r="DXZ55" s="14"/>
      <c r="DYA55" s="14"/>
      <c r="DYB55" s="14"/>
      <c r="DYC55" s="14"/>
      <c r="DYD55" s="14"/>
      <c r="DYE55" s="14"/>
      <c r="DYF55" s="14"/>
      <c r="DYG55" s="14"/>
      <c r="DYH55" s="14"/>
      <c r="DYI55" s="14"/>
      <c r="DYJ55" s="14"/>
      <c r="DYK55" s="14"/>
      <c r="DYL55" s="14"/>
      <c r="DYM55" s="14"/>
      <c r="DYN55" s="14"/>
      <c r="DYO55" s="14"/>
      <c r="DYP55" s="14"/>
      <c r="DYQ55" s="14"/>
      <c r="DYR55" s="14"/>
      <c r="DYS55" s="14"/>
      <c r="DYT55" s="14"/>
      <c r="DYU55" s="14"/>
      <c r="DYV55" s="14"/>
      <c r="DYW55" s="14"/>
      <c r="DYX55" s="14"/>
      <c r="DYY55" s="14"/>
      <c r="DYZ55" s="14"/>
      <c r="DZA55" s="14"/>
      <c r="DZB55" s="14"/>
      <c r="DZC55" s="14"/>
      <c r="DZD55" s="14"/>
      <c r="DZE55" s="14"/>
      <c r="DZF55" s="14"/>
      <c r="DZG55" s="14"/>
      <c r="DZH55" s="14"/>
      <c r="DZI55" s="14"/>
      <c r="DZJ55" s="14"/>
      <c r="DZK55" s="14"/>
      <c r="DZL55" s="14"/>
      <c r="DZM55" s="14"/>
      <c r="DZN55" s="14"/>
      <c r="DZO55" s="14"/>
      <c r="DZP55" s="14"/>
      <c r="DZQ55" s="14"/>
      <c r="DZR55" s="14"/>
      <c r="DZS55" s="14"/>
      <c r="DZT55" s="14"/>
      <c r="DZU55" s="14"/>
      <c r="DZV55" s="14"/>
      <c r="DZW55" s="14"/>
      <c r="DZX55" s="14"/>
      <c r="DZY55" s="14"/>
      <c r="DZZ55" s="14"/>
      <c r="EAA55" s="14"/>
      <c r="EAB55" s="14"/>
      <c r="EAC55" s="14"/>
      <c r="EAD55" s="14"/>
      <c r="EAE55" s="14"/>
      <c r="EAF55" s="14"/>
      <c r="EAG55" s="14"/>
      <c r="EAH55" s="14"/>
      <c r="EAI55" s="14"/>
      <c r="EAJ55" s="14"/>
      <c r="EAK55" s="14"/>
      <c r="EAL55" s="14"/>
      <c r="EAM55" s="14"/>
      <c r="EAN55" s="14"/>
      <c r="EAO55" s="14"/>
      <c r="EAP55" s="14"/>
      <c r="EAQ55" s="14"/>
      <c r="EAR55" s="14"/>
      <c r="EAS55" s="14"/>
      <c r="EAT55" s="14"/>
      <c r="EAU55" s="14"/>
      <c r="EAV55" s="14"/>
      <c r="EAW55" s="14"/>
      <c r="EAX55" s="14"/>
      <c r="EAY55" s="14"/>
      <c r="EAZ55" s="14"/>
      <c r="EBA55" s="14"/>
      <c r="EBB55" s="14"/>
      <c r="EBC55" s="14"/>
      <c r="EBD55" s="14"/>
      <c r="EBE55" s="14"/>
      <c r="EBF55" s="14"/>
      <c r="EBG55" s="14"/>
      <c r="EBH55" s="14"/>
      <c r="EBI55" s="14"/>
      <c r="EBJ55" s="14"/>
      <c r="EBK55" s="14"/>
      <c r="EBL55" s="14"/>
      <c r="EBM55" s="14"/>
      <c r="EBN55" s="14"/>
      <c r="EBO55" s="14"/>
      <c r="EBP55" s="14"/>
      <c r="EBQ55" s="14"/>
      <c r="EBR55" s="14"/>
      <c r="EBS55" s="14"/>
      <c r="EBT55" s="14"/>
      <c r="EBU55" s="14"/>
      <c r="EBV55" s="14"/>
      <c r="EBW55" s="14"/>
      <c r="EBX55" s="14"/>
      <c r="EBY55" s="14"/>
      <c r="EBZ55" s="14"/>
      <c r="ECA55" s="14"/>
      <c r="ECB55" s="14"/>
      <c r="ECC55" s="14"/>
      <c r="ECD55" s="14"/>
      <c r="ECE55" s="14"/>
      <c r="ECF55" s="14"/>
      <c r="ECG55" s="14"/>
      <c r="ECH55" s="14"/>
      <c r="ECI55" s="14"/>
      <c r="ECJ55" s="14"/>
      <c r="ECK55" s="14"/>
      <c r="ECL55" s="14"/>
      <c r="ECM55" s="14"/>
      <c r="ECN55" s="14"/>
      <c r="ECO55" s="14"/>
      <c r="ECP55" s="14"/>
      <c r="ECQ55" s="14"/>
      <c r="ECR55" s="14"/>
      <c r="ECS55" s="14"/>
      <c r="ECT55" s="14"/>
      <c r="ECU55" s="14"/>
      <c r="ECV55" s="14"/>
      <c r="ECW55" s="14"/>
      <c r="ECX55" s="14"/>
      <c r="ECY55" s="14"/>
      <c r="ECZ55" s="14"/>
      <c r="EDA55" s="14"/>
      <c r="EDB55" s="14"/>
      <c r="EDC55" s="14"/>
      <c r="EDD55" s="14"/>
      <c r="EDE55" s="14"/>
      <c r="EDF55" s="14"/>
      <c r="EDG55" s="14"/>
      <c r="EDH55" s="14"/>
      <c r="EDI55" s="14"/>
      <c r="EDJ55" s="14"/>
      <c r="EDK55" s="14"/>
      <c r="EDL55" s="14"/>
      <c r="EDM55" s="14"/>
      <c r="EDN55" s="14"/>
      <c r="EDO55" s="14"/>
      <c r="EDP55" s="14"/>
      <c r="EDQ55" s="14"/>
      <c r="EDR55" s="14"/>
      <c r="EDS55" s="14"/>
      <c r="EDT55" s="14"/>
      <c r="EDU55" s="14"/>
      <c r="EDV55" s="14"/>
      <c r="EDW55" s="14"/>
      <c r="EDX55" s="14"/>
      <c r="EDY55" s="14"/>
      <c r="EDZ55" s="14"/>
      <c r="EEA55" s="14"/>
      <c r="EEB55" s="14"/>
      <c r="EEC55" s="14"/>
      <c r="EED55" s="14"/>
      <c r="EEE55" s="14"/>
      <c r="EEF55" s="14"/>
      <c r="EEG55" s="14"/>
      <c r="EEH55" s="14"/>
      <c r="EEI55" s="14"/>
      <c r="EEJ55" s="14"/>
      <c r="EEK55" s="14"/>
      <c r="EEL55" s="14"/>
      <c r="EEM55" s="14"/>
      <c r="EEN55" s="14"/>
      <c r="EEO55" s="14"/>
      <c r="EEP55" s="14"/>
      <c r="EEQ55" s="14"/>
      <c r="EER55" s="14"/>
      <c r="EES55" s="14"/>
      <c r="EET55" s="14"/>
      <c r="EEU55" s="14"/>
      <c r="EEV55" s="14"/>
      <c r="EEW55" s="14"/>
      <c r="EEX55" s="14"/>
      <c r="EEY55" s="14"/>
      <c r="EEZ55" s="14"/>
      <c r="EFA55" s="14"/>
      <c r="EFB55" s="14"/>
      <c r="EFC55" s="14"/>
      <c r="EFD55" s="14"/>
      <c r="EFE55" s="14"/>
      <c r="EFF55" s="14"/>
      <c r="EFG55" s="14"/>
      <c r="EFH55" s="14"/>
      <c r="EFI55" s="14"/>
      <c r="EFJ55" s="14"/>
      <c r="EFK55" s="14"/>
      <c r="EFL55" s="14"/>
      <c r="EFM55" s="14"/>
      <c r="EFN55" s="14"/>
      <c r="EFO55" s="14"/>
      <c r="EFP55" s="14"/>
      <c r="EFQ55" s="14"/>
      <c r="EFR55" s="14"/>
      <c r="EFS55" s="14"/>
      <c r="EFT55" s="14"/>
      <c r="EFU55" s="14"/>
      <c r="EFV55" s="14"/>
      <c r="EFW55" s="14"/>
      <c r="EFX55" s="14"/>
      <c r="EFY55" s="14"/>
      <c r="EFZ55" s="14"/>
      <c r="EGA55" s="14"/>
      <c r="EGB55" s="14"/>
      <c r="EGC55" s="14"/>
      <c r="EGD55" s="14"/>
      <c r="EGE55" s="14"/>
      <c r="EGF55" s="14"/>
      <c r="EGG55" s="14"/>
      <c r="EGH55" s="14"/>
      <c r="EGI55" s="14"/>
      <c r="EGJ55" s="14"/>
      <c r="EGK55" s="14"/>
      <c r="EGL55" s="14"/>
      <c r="EGM55" s="14"/>
      <c r="EGN55" s="14"/>
      <c r="EGO55" s="14"/>
      <c r="EGP55" s="14"/>
      <c r="EGQ55" s="14"/>
      <c r="EGR55" s="14"/>
      <c r="EGS55" s="14"/>
      <c r="EGT55" s="14"/>
      <c r="EGU55" s="14"/>
      <c r="EGV55" s="14"/>
      <c r="EGW55" s="14"/>
      <c r="EGX55" s="14"/>
      <c r="EGY55" s="14"/>
      <c r="EGZ55" s="14"/>
      <c r="EHA55" s="14"/>
      <c r="EHB55" s="14"/>
      <c r="EHC55" s="14"/>
      <c r="EHD55" s="14"/>
      <c r="EHE55" s="14"/>
      <c r="EHF55" s="14"/>
      <c r="EHG55" s="14"/>
      <c r="EHH55" s="14"/>
      <c r="EHI55" s="14"/>
      <c r="EHJ55" s="14"/>
      <c r="EHK55" s="14"/>
      <c r="EHL55" s="14"/>
      <c r="EHM55" s="14"/>
      <c r="EHN55" s="14"/>
      <c r="EHO55" s="14"/>
      <c r="EHP55" s="14"/>
      <c r="EHQ55" s="14"/>
      <c r="EHR55" s="14"/>
      <c r="EHS55" s="14"/>
      <c r="EHT55" s="14"/>
      <c r="EHU55" s="14"/>
      <c r="EHV55" s="14"/>
      <c r="EHW55" s="14"/>
      <c r="EHX55" s="14"/>
      <c r="EHY55" s="14"/>
      <c r="EHZ55" s="14"/>
      <c r="EIA55" s="14"/>
      <c r="EIB55" s="14"/>
      <c r="EIC55" s="14"/>
      <c r="EID55" s="14"/>
      <c r="EIE55" s="14"/>
      <c r="EIF55" s="14"/>
      <c r="EIG55" s="14"/>
      <c r="EIH55" s="14"/>
      <c r="EII55" s="14"/>
      <c r="EIJ55" s="14"/>
      <c r="EIK55" s="14"/>
      <c r="EIL55" s="14"/>
      <c r="EIM55" s="14"/>
      <c r="EIN55" s="14"/>
      <c r="EIO55" s="14"/>
      <c r="EIP55" s="14"/>
      <c r="EIQ55" s="14"/>
      <c r="EIR55" s="14"/>
      <c r="EIS55" s="14"/>
      <c r="EIT55" s="14"/>
      <c r="EIU55" s="14"/>
      <c r="EIV55" s="14"/>
      <c r="EIW55" s="14"/>
      <c r="EIX55" s="14"/>
      <c r="EIY55" s="14"/>
      <c r="EIZ55" s="14"/>
      <c r="EJA55" s="14"/>
      <c r="EJB55" s="14"/>
      <c r="EJC55" s="14"/>
      <c r="EJD55" s="14"/>
      <c r="EJE55" s="14"/>
      <c r="EJF55" s="14"/>
      <c r="EJG55" s="14"/>
      <c r="EJH55" s="14"/>
      <c r="EJI55" s="14"/>
      <c r="EJJ55" s="14"/>
      <c r="EJK55" s="14"/>
      <c r="EJL55" s="14"/>
      <c r="EJM55" s="14"/>
      <c r="EJN55" s="14"/>
      <c r="EJO55" s="14"/>
      <c r="EJP55" s="14"/>
      <c r="EJQ55" s="14"/>
      <c r="EJR55" s="14"/>
      <c r="EJS55" s="14"/>
      <c r="EJT55" s="14"/>
      <c r="EJU55" s="14"/>
      <c r="EJV55" s="14"/>
      <c r="EJW55" s="14"/>
      <c r="EJX55" s="14"/>
      <c r="EJY55" s="14"/>
      <c r="EJZ55" s="14"/>
      <c r="EKA55" s="14"/>
      <c r="EKB55" s="14"/>
      <c r="EKC55" s="14"/>
      <c r="EKD55" s="14"/>
      <c r="EKE55" s="14"/>
      <c r="EKF55" s="14"/>
      <c r="EKG55" s="14"/>
      <c r="EKH55" s="14"/>
      <c r="EKI55" s="14"/>
      <c r="EKJ55" s="14"/>
      <c r="EKK55" s="14"/>
      <c r="EKL55" s="14"/>
      <c r="EKM55" s="14"/>
      <c r="EKN55" s="14"/>
      <c r="EKO55" s="14"/>
      <c r="EKP55" s="14"/>
      <c r="EKQ55" s="14"/>
      <c r="EKR55" s="14"/>
      <c r="EKS55" s="14"/>
      <c r="EKT55" s="14"/>
      <c r="EKU55" s="14"/>
      <c r="EKV55" s="14"/>
      <c r="EKW55" s="14"/>
      <c r="EKX55" s="14"/>
      <c r="EKY55" s="14"/>
      <c r="EKZ55" s="14"/>
      <c r="ELA55" s="14"/>
      <c r="ELB55" s="14"/>
      <c r="ELC55" s="14"/>
      <c r="ELD55" s="14"/>
      <c r="ELE55" s="14"/>
      <c r="ELF55" s="14"/>
      <c r="ELG55" s="14"/>
      <c r="ELH55" s="14"/>
      <c r="ELI55" s="14"/>
      <c r="ELJ55" s="14"/>
      <c r="ELK55" s="14"/>
      <c r="ELL55" s="14"/>
      <c r="ELM55" s="14"/>
      <c r="ELN55" s="14"/>
      <c r="ELO55" s="14"/>
      <c r="ELP55" s="14"/>
      <c r="ELQ55" s="14"/>
      <c r="ELR55" s="14"/>
      <c r="ELS55" s="14"/>
      <c r="ELT55" s="14"/>
      <c r="ELU55" s="14"/>
      <c r="ELV55" s="14"/>
      <c r="ELW55" s="14"/>
      <c r="ELX55" s="14"/>
      <c r="ELY55" s="14"/>
      <c r="ELZ55" s="14"/>
      <c r="EMA55" s="14"/>
      <c r="EMB55" s="14"/>
      <c r="EMC55" s="14"/>
      <c r="EMD55" s="14"/>
      <c r="EME55" s="14"/>
      <c r="EMF55" s="14"/>
      <c r="EMG55" s="14"/>
      <c r="EMH55" s="14"/>
      <c r="EMI55" s="14"/>
      <c r="EMJ55" s="14"/>
      <c r="EMK55" s="14"/>
      <c r="EML55" s="14"/>
      <c r="EMM55" s="14"/>
      <c r="EMN55" s="14"/>
      <c r="EMO55" s="14"/>
      <c r="EMP55" s="14"/>
      <c r="EMQ55" s="14"/>
      <c r="EMR55" s="14"/>
      <c r="EMS55" s="14"/>
      <c r="EMT55" s="14"/>
      <c r="EMU55" s="14"/>
      <c r="EMV55" s="14"/>
      <c r="EMW55" s="14"/>
      <c r="EMX55" s="14"/>
      <c r="EMY55" s="14"/>
      <c r="EMZ55" s="14"/>
      <c r="ENA55" s="14"/>
      <c r="ENB55" s="14"/>
      <c r="ENC55" s="14"/>
      <c r="END55" s="14"/>
      <c r="ENE55" s="14"/>
      <c r="ENF55" s="14"/>
      <c r="ENG55" s="14"/>
      <c r="ENH55" s="14"/>
      <c r="ENI55" s="14"/>
      <c r="ENJ55" s="14"/>
      <c r="ENK55" s="14"/>
      <c r="ENL55" s="14"/>
      <c r="ENM55" s="14"/>
      <c r="ENN55" s="14"/>
      <c r="ENO55" s="14"/>
      <c r="ENP55" s="14"/>
      <c r="ENQ55" s="14"/>
      <c r="ENR55" s="14"/>
      <c r="ENS55" s="14"/>
      <c r="ENT55" s="14"/>
      <c r="ENU55" s="14"/>
      <c r="ENV55" s="14"/>
      <c r="ENW55" s="14"/>
      <c r="ENX55" s="14"/>
      <c r="ENY55" s="14"/>
      <c r="ENZ55" s="14"/>
      <c r="EOA55" s="14"/>
      <c r="EOB55" s="14"/>
      <c r="EOC55" s="14"/>
      <c r="EOD55" s="14"/>
      <c r="EOE55" s="14"/>
      <c r="EOF55" s="14"/>
      <c r="EOG55" s="14"/>
      <c r="EOH55" s="14"/>
      <c r="EOI55" s="14"/>
      <c r="EOJ55" s="14"/>
      <c r="EOK55" s="14"/>
      <c r="EOL55" s="14"/>
      <c r="EOM55" s="14"/>
      <c r="EON55" s="14"/>
      <c r="EOO55" s="14"/>
      <c r="EOP55" s="14"/>
      <c r="EOQ55" s="14"/>
      <c r="EOR55" s="14"/>
      <c r="EOS55" s="14"/>
      <c r="EOT55" s="14"/>
      <c r="EOU55" s="14"/>
      <c r="EOV55" s="14"/>
      <c r="EOW55" s="14"/>
      <c r="EOX55" s="14"/>
      <c r="EOY55" s="14"/>
      <c r="EOZ55" s="14"/>
      <c r="EPA55" s="14"/>
      <c r="EPB55" s="14"/>
      <c r="EPC55" s="14"/>
      <c r="EPD55" s="14"/>
      <c r="EPE55" s="14"/>
      <c r="EPF55" s="14"/>
      <c r="EPG55" s="14"/>
      <c r="EPH55" s="14"/>
      <c r="EPI55" s="14"/>
      <c r="EPJ55" s="14"/>
      <c r="EPK55" s="14"/>
      <c r="EPL55" s="14"/>
      <c r="EPM55" s="14"/>
      <c r="EPN55" s="14"/>
      <c r="EPO55" s="14"/>
      <c r="EPP55" s="14"/>
      <c r="EPQ55" s="14"/>
      <c r="EPR55" s="14"/>
      <c r="EPS55" s="14"/>
      <c r="EPT55" s="14"/>
      <c r="EPU55" s="14"/>
      <c r="EPV55" s="14"/>
      <c r="EPW55" s="14"/>
      <c r="EPX55" s="14"/>
      <c r="EPY55" s="14"/>
      <c r="EPZ55" s="14"/>
      <c r="EQA55" s="14"/>
      <c r="EQB55" s="14"/>
      <c r="EQC55" s="14"/>
      <c r="EQD55" s="14"/>
      <c r="EQE55" s="14"/>
      <c r="EQF55" s="14"/>
      <c r="EQG55" s="14"/>
      <c r="EQH55" s="14"/>
      <c r="EQI55" s="14"/>
      <c r="EQJ55" s="14"/>
      <c r="EQK55" s="14"/>
      <c r="EQL55" s="14"/>
      <c r="EQM55" s="14"/>
      <c r="EQN55" s="14"/>
      <c r="EQO55" s="14"/>
      <c r="EQP55" s="14"/>
      <c r="EQQ55" s="14"/>
      <c r="EQR55" s="14"/>
      <c r="EQS55" s="14"/>
      <c r="EQT55" s="14"/>
      <c r="EQU55" s="14"/>
      <c r="EQV55" s="14"/>
      <c r="EQW55" s="14"/>
      <c r="EQX55" s="14"/>
      <c r="EQY55" s="14"/>
      <c r="EQZ55" s="14"/>
      <c r="ERA55" s="14"/>
      <c r="ERB55" s="14"/>
      <c r="ERC55" s="14"/>
      <c r="ERD55" s="14"/>
      <c r="ERE55" s="14"/>
      <c r="ERF55" s="14"/>
      <c r="ERG55" s="14"/>
      <c r="ERH55" s="14"/>
      <c r="ERI55" s="14"/>
      <c r="ERJ55" s="14"/>
      <c r="ERK55" s="14"/>
      <c r="ERL55" s="14"/>
      <c r="ERM55" s="14"/>
      <c r="ERN55" s="14"/>
      <c r="ERO55" s="14"/>
      <c r="ERP55" s="14"/>
      <c r="ERQ55" s="14"/>
      <c r="ERR55" s="14"/>
      <c r="ERS55" s="14"/>
      <c r="ERT55" s="14"/>
      <c r="ERU55" s="14"/>
      <c r="ERV55" s="14"/>
      <c r="ERW55" s="14"/>
      <c r="ERX55" s="14"/>
      <c r="ERY55" s="14"/>
      <c r="ERZ55" s="14"/>
      <c r="ESA55" s="14"/>
      <c r="ESB55" s="14"/>
      <c r="ESC55" s="14"/>
      <c r="ESD55" s="14"/>
      <c r="ESE55" s="14"/>
      <c r="ESF55" s="14"/>
      <c r="ESG55" s="14"/>
      <c r="ESH55" s="14"/>
      <c r="ESI55" s="14"/>
      <c r="ESJ55" s="14"/>
      <c r="ESK55" s="14"/>
      <c r="ESL55" s="14"/>
      <c r="ESM55" s="14"/>
      <c r="ESN55" s="14"/>
      <c r="ESO55" s="14"/>
      <c r="ESP55" s="14"/>
      <c r="ESQ55" s="14"/>
      <c r="ESR55" s="14"/>
      <c r="ESS55" s="14"/>
      <c r="EST55" s="14"/>
      <c r="ESU55" s="14"/>
      <c r="ESV55" s="14"/>
      <c r="ESW55" s="14"/>
      <c r="ESX55" s="14"/>
      <c r="ESY55" s="14"/>
      <c r="ESZ55" s="14"/>
      <c r="ETA55" s="14"/>
      <c r="ETB55" s="14"/>
      <c r="ETC55" s="14"/>
      <c r="ETD55" s="14"/>
      <c r="ETE55" s="14"/>
      <c r="ETF55" s="14"/>
      <c r="ETG55" s="14"/>
      <c r="ETH55" s="14"/>
      <c r="ETI55" s="14"/>
      <c r="ETJ55" s="14"/>
      <c r="ETK55" s="14"/>
      <c r="ETL55" s="14"/>
      <c r="ETM55" s="14"/>
      <c r="ETN55" s="14"/>
      <c r="ETO55" s="14"/>
      <c r="ETP55" s="14"/>
      <c r="ETQ55" s="14"/>
      <c r="ETR55" s="14"/>
      <c r="ETS55" s="14"/>
      <c r="ETT55" s="14"/>
      <c r="ETU55" s="14"/>
      <c r="ETV55" s="14"/>
      <c r="ETW55" s="14"/>
      <c r="ETX55" s="14"/>
      <c r="ETY55" s="14"/>
      <c r="ETZ55" s="14"/>
      <c r="EUA55" s="14"/>
      <c r="EUB55" s="14"/>
      <c r="EUC55" s="14"/>
      <c r="EUD55" s="14"/>
      <c r="EUE55" s="14"/>
      <c r="EUF55" s="14"/>
      <c r="EUG55" s="14"/>
      <c r="EUH55" s="14"/>
      <c r="EUI55" s="14"/>
      <c r="EUJ55" s="14"/>
      <c r="EUK55" s="14"/>
      <c r="EUL55" s="14"/>
      <c r="EUM55" s="14"/>
      <c r="EUN55" s="14"/>
      <c r="EUO55" s="14"/>
      <c r="EUP55" s="14"/>
      <c r="EUQ55" s="14"/>
      <c r="EUR55" s="14"/>
      <c r="EUS55" s="14"/>
      <c r="EUT55" s="14"/>
      <c r="EUU55" s="14"/>
      <c r="EUV55" s="14"/>
      <c r="EUW55" s="14"/>
      <c r="EUX55" s="14"/>
      <c r="EUY55" s="14"/>
      <c r="EUZ55" s="14"/>
      <c r="EVA55" s="14"/>
      <c r="EVB55" s="14"/>
      <c r="EVC55" s="14"/>
      <c r="EVD55" s="14"/>
      <c r="EVE55" s="14"/>
      <c r="EVF55" s="14"/>
      <c r="EVG55" s="14"/>
      <c r="EVH55" s="14"/>
      <c r="EVI55" s="14"/>
      <c r="EVJ55" s="14"/>
      <c r="EVK55" s="14"/>
      <c r="EVL55" s="14"/>
      <c r="EVM55" s="14"/>
      <c r="EVN55" s="14"/>
      <c r="EVO55" s="14"/>
      <c r="EVP55" s="14"/>
      <c r="EVQ55" s="14"/>
      <c r="EVR55" s="14"/>
      <c r="EVS55" s="14"/>
      <c r="EVT55" s="14"/>
      <c r="EVU55" s="14"/>
      <c r="EVV55" s="14"/>
      <c r="EVW55" s="14"/>
      <c r="EVX55" s="14"/>
      <c r="EVY55" s="14"/>
      <c r="EVZ55" s="14"/>
      <c r="EWA55" s="14"/>
      <c r="EWB55" s="14"/>
      <c r="EWC55" s="14"/>
      <c r="EWD55" s="14"/>
      <c r="EWE55" s="14"/>
      <c r="EWF55" s="14"/>
      <c r="EWG55" s="14"/>
      <c r="EWH55" s="14"/>
      <c r="EWI55" s="14"/>
      <c r="EWJ55" s="14"/>
      <c r="EWK55" s="14"/>
      <c r="EWL55" s="14"/>
      <c r="EWM55" s="14"/>
      <c r="EWN55" s="14"/>
      <c r="EWO55" s="14"/>
      <c r="EWP55" s="14"/>
      <c r="EWQ55" s="14"/>
      <c r="EWR55" s="14"/>
      <c r="EWS55" s="14"/>
      <c r="EWT55" s="14"/>
      <c r="EWU55" s="14"/>
      <c r="EWV55" s="14"/>
      <c r="EWW55" s="14"/>
      <c r="EWX55" s="14"/>
      <c r="EWY55" s="14"/>
      <c r="EWZ55" s="14"/>
      <c r="EXA55" s="14"/>
      <c r="EXB55" s="14"/>
      <c r="EXC55" s="14"/>
      <c r="EXD55" s="14"/>
      <c r="EXE55" s="14"/>
      <c r="EXF55" s="14"/>
      <c r="EXG55" s="14"/>
      <c r="EXH55" s="14"/>
      <c r="EXI55" s="14"/>
      <c r="EXJ55" s="14"/>
      <c r="EXK55" s="14"/>
      <c r="EXL55" s="14"/>
      <c r="EXM55" s="14"/>
      <c r="EXN55" s="14"/>
      <c r="EXO55" s="14"/>
      <c r="EXP55" s="14"/>
      <c r="EXQ55" s="14"/>
      <c r="EXR55" s="14"/>
      <c r="EXS55" s="14"/>
      <c r="EXT55" s="14"/>
      <c r="EXU55" s="14"/>
      <c r="EXV55" s="14"/>
      <c r="EXW55" s="14"/>
      <c r="EXX55" s="14"/>
      <c r="EXY55" s="14"/>
      <c r="EXZ55" s="14"/>
      <c r="EYA55" s="14"/>
      <c r="EYB55" s="14"/>
      <c r="EYC55" s="14"/>
      <c r="EYD55" s="14"/>
      <c r="EYE55" s="14"/>
      <c r="EYF55" s="14"/>
      <c r="EYG55" s="14"/>
      <c r="EYH55" s="14"/>
      <c r="EYI55" s="14"/>
      <c r="EYJ55" s="14"/>
      <c r="EYK55" s="14"/>
      <c r="EYL55" s="14"/>
      <c r="EYM55" s="14"/>
      <c r="EYN55" s="14"/>
      <c r="EYO55" s="14"/>
      <c r="EYP55" s="14"/>
      <c r="EYQ55" s="14"/>
      <c r="EYR55" s="14"/>
      <c r="EYS55" s="14"/>
      <c r="EYT55" s="14"/>
      <c r="EYU55" s="14"/>
      <c r="EYV55" s="14"/>
      <c r="EYW55" s="14"/>
      <c r="EYX55" s="14"/>
      <c r="EYY55" s="14"/>
      <c r="EYZ55" s="14"/>
      <c r="EZA55" s="14"/>
      <c r="EZB55" s="14"/>
      <c r="EZC55" s="14"/>
      <c r="EZD55" s="14"/>
      <c r="EZE55" s="14"/>
      <c r="EZF55" s="14"/>
      <c r="EZG55" s="14"/>
      <c r="EZH55" s="14"/>
      <c r="EZI55" s="14"/>
      <c r="EZJ55" s="14"/>
      <c r="EZK55" s="14"/>
      <c r="EZL55" s="14"/>
      <c r="EZM55" s="14"/>
      <c r="EZN55" s="14"/>
      <c r="EZO55" s="14"/>
      <c r="EZP55" s="14"/>
      <c r="EZQ55" s="14"/>
      <c r="EZR55" s="14"/>
      <c r="EZS55" s="14"/>
      <c r="EZT55" s="14"/>
      <c r="EZU55" s="14"/>
      <c r="EZV55" s="14"/>
      <c r="EZW55" s="14"/>
      <c r="EZX55" s="14"/>
      <c r="EZY55" s="14"/>
      <c r="EZZ55" s="14"/>
      <c r="FAA55" s="14"/>
      <c r="FAB55" s="14"/>
      <c r="FAC55" s="14"/>
      <c r="FAD55" s="14"/>
      <c r="FAE55" s="14"/>
      <c r="FAF55" s="14"/>
      <c r="FAG55" s="14"/>
      <c r="FAH55" s="14"/>
      <c r="FAI55" s="14"/>
      <c r="FAJ55" s="14"/>
      <c r="FAK55" s="14"/>
      <c r="FAL55" s="14"/>
      <c r="FAM55" s="14"/>
      <c r="FAN55" s="14"/>
      <c r="FAO55" s="14"/>
      <c r="FAP55" s="14"/>
      <c r="FAQ55" s="14"/>
      <c r="FAR55" s="14"/>
      <c r="FAS55" s="14"/>
      <c r="FAT55" s="14"/>
      <c r="FAU55" s="14"/>
      <c r="FAV55" s="14"/>
      <c r="FAW55" s="14"/>
      <c r="FAX55" s="14"/>
      <c r="FAY55" s="14"/>
      <c r="FAZ55" s="14"/>
      <c r="FBA55" s="14"/>
      <c r="FBB55" s="14"/>
      <c r="FBC55" s="14"/>
      <c r="FBD55" s="14"/>
      <c r="FBE55" s="14"/>
      <c r="FBF55" s="14"/>
      <c r="FBG55" s="14"/>
      <c r="FBH55" s="14"/>
      <c r="FBI55" s="14"/>
      <c r="FBJ55" s="14"/>
      <c r="FBK55" s="14"/>
      <c r="FBL55" s="14"/>
      <c r="FBM55" s="14"/>
      <c r="FBN55" s="14"/>
      <c r="FBO55" s="14"/>
      <c r="FBP55" s="14"/>
      <c r="FBQ55" s="14"/>
      <c r="FBR55" s="14"/>
      <c r="FBS55" s="14"/>
      <c r="FBT55" s="14"/>
      <c r="FBU55" s="14"/>
      <c r="FBV55" s="14"/>
      <c r="FBW55" s="14"/>
      <c r="FBX55" s="14"/>
      <c r="FBY55" s="14"/>
      <c r="FBZ55" s="14"/>
      <c r="FCA55" s="14"/>
      <c r="FCB55" s="14"/>
      <c r="FCC55" s="14"/>
      <c r="FCD55" s="14"/>
      <c r="FCE55" s="14"/>
      <c r="FCF55" s="14"/>
      <c r="FCG55" s="14"/>
      <c r="FCH55" s="14"/>
      <c r="FCI55" s="14"/>
      <c r="FCJ55" s="14"/>
      <c r="FCK55" s="14"/>
      <c r="FCL55" s="14"/>
      <c r="FCM55" s="14"/>
      <c r="FCN55" s="14"/>
      <c r="FCO55" s="14"/>
      <c r="FCP55" s="14"/>
      <c r="FCQ55" s="14"/>
      <c r="FCR55" s="14"/>
      <c r="FCS55" s="14"/>
      <c r="FCT55" s="14"/>
      <c r="FCU55" s="14"/>
      <c r="FCV55" s="14"/>
      <c r="FCW55" s="14"/>
      <c r="FCX55" s="14"/>
      <c r="FCY55" s="14"/>
      <c r="FCZ55" s="14"/>
      <c r="FDA55" s="14"/>
      <c r="FDB55" s="14"/>
      <c r="FDC55" s="14"/>
      <c r="FDD55" s="14"/>
      <c r="FDE55" s="14"/>
      <c r="FDF55" s="14"/>
      <c r="FDG55" s="14"/>
      <c r="FDH55" s="14"/>
      <c r="FDI55" s="14"/>
      <c r="FDJ55" s="14"/>
      <c r="FDK55" s="14"/>
      <c r="FDL55" s="14"/>
      <c r="FDM55" s="14"/>
      <c r="FDN55" s="14"/>
      <c r="FDO55" s="14"/>
      <c r="FDP55" s="14"/>
      <c r="FDQ55" s="14"/>
      <c r="FDR55" s="14"/>
      <c r="FDS55" s="14"/>
      <c r="FDT55" s="14"/>
      <c r="FDU55" s="14"/>
      <c r="FDV55" s="14"/>
      <c r="FDW55" s="14"/>
      <c r="FDX55" s="14"/>
      <c r="FDY55" s="14"/>
      <c r="FDZ55" s="14"/>
      <c r="FEA55" s="14"/>
      <c r="FEB55" s="14"/>
      <c r="FEC55" s="14"/>
      <c r="FED55" s="14"/>
      <c r="FEE55" s="14"/>
      <c r="FEF55" s="14"/>
      <c r="FEG55" s="14"/>
      <c r="FEH55" s="14"/>
      <c r="FEI55" s="14"/>
      <c r="FEJ55" s="14"/>
      <c r="FEK55" s="14"/>
      <c r="FEL55" s="14"/>
      <c r="FEM55" s="14"/>
      <c r="FEN55" s="14"/>
      <c r="FEO55" s="14"/>
      <c r="FEP55" s="14"/>
      <c r="FEQ55" s="14"/>
      <c r="FER55" s="14"/>
      <c r="FES55" s="14"/>
      <c r="FET55" s="14"/>
      <c r="FEU55" s="14"/>
      <c r="FEV55" s="14"/>
      <c r="FEW55" s="14"/>
      <c r="FEX55" s="14"/>
      <c r="FEY55" s="14"/>
      <c r="FEZ55" s="14"/>
      <c r="FFA55" s="14"/>
      <c r="FFB55" s="14"/>
      <c r="FFC55" s="14"/>
      <c r="FFD55" s="14"/>
      <c r="FFE55" s="14"/>
      <c r="FFF55" s="14"/>
      <c r="FFG55" s="14"/>
      <c r="FFH55" s="14"/>
      <c r="FFI55" s="14"/>
      <c r="FFJ55" s="14"/>
      <c r="FFK55" s="14"/>
      <c r="FFL55" s="14"/>
      <c r="FFM55" s="14"/>
      <c r="FFN55" s="14"/>
      <c r="FFO55" s="14"/>
      <c r="FFP55" s="14"/>
      <c r="FFQ55" s="14"/>
      <c r="FFR55" s="14"/>
      <c r="FFS55" s="14"/>
      <c r="FFT55" s="14"/>
      <c r="FFU55" s="14"/>
      <c r="FFV55" s="14"/>
      <c r="FFW55" s="14"/>
      <c r="FFX55" s="14"/>
      <c r="FFY55" s="14"/>
      <c r="FFZ55" s="14"/>
      <c r="FGA55" s="14"/>
      <c r="FGB55" s="14"/>
      <c r="FGC55" s="14"/>
      <c r="FGD55" s="14"/>
      <c r="FGE55" s="14"/>
      <c r="FGF55" s="14"/>
      <c r="FGG55" s="14"/>
      <c r="FGH55" s="14"/>
      <c r="FGI55" s="14"/>
      <c r="FGJ55" s="14"/>
      <c r="FGK55" s="14"/>
      <c r="FGL55" s="14"/>
      <c r="FGM55" s="14"/>
      <c r="FGN55" s="14"/>
      <c r="FGO55" s="14"/>
      <c r="FGP55" s="14"/>
      <c r="FGQ55" s="14"/>
      <c r="FGR55" s="14"/>
      <c r="FGS55" s="14"/>
      <c r="FGT55" s="14"/>
      <c r="FGU55" s="14"/>
      <c r="FGV55" s="14"/>
      <c r="FGW55" s="14"/>
      <c r="FGX55" s="14"/>
      <c r="FGY55" s="14"/>
      <c r="FGZ55" s="14"/>
      <c r="FHA55" s="14"/>
      <c r="FHB55" s="14"/>
      <c r="FHC55" s="14"/>
      <c r="FHD55" s="14"/>
      <c r="FHE55" s="14"/>
      <c r="FHF55" s="14"/>
      <c r="FHG55" s="14"/>
      <c r="FHH55" s="14"/>
      <c r="FHI55" s="14"/>
      <c r="FHJ55" s="14"/>
      <c r="FHK55" s="14"/>
      <c r="FHL55" s="14"/>
      <c r="FHM55" s="14"/>
      <c r="FHN55" s="14"/>
      <c r="FHO55" s="14"/>
      <c r="FHP55" s="14"/>
      <c r="FHQ55" s="14"/>
      <c r="FHR55" s="14"/>
      <c r="FHS55" s="14"/>
      <c r="FHT55" s="14"/>
      <c r="FHU55" s="14"/>
      <c r="FHV55" s="14"/>
      <c r="FHW55" s="14"/>
      <c r="FHX55" s="14"/>
      <c r="FHY55" s="14"/>
      <c r="FHZ55" s="14"/>
      <c r="FIA55" s="14"/>
      <c r="FIB55" s="14"/>
      <c r="FIC55" s="14"/>
      <c r="FID55" s="14"/>
      <c r="FIE55" s="14"/>
      <c r="FIF55" s="14"/>
      <c r="FIG55" s="14"/>
      <c r="FIH55" s="14"/>
      <c r="FII55" s="14"/>
      <c r="FIJ55" s="14"/>
      <c r="FIK55" s="14"/>
      <c r="FIL55" s="14"/>
      <c r="FIM55" s="14"/>
      <c r="FIN55" s="14"/>
      <c r="FIO55" s="14"/>
      <c r="FIP55" s="14"/>
      <c r="FIQ55" s="14"/>
      <c r="FIR55" s="14"/>
      <c r="FIS55" s="14"/>
      <c r="FIT55" s="14"/>
      <c r="FIU55" s="14"/>
      <c r="FIV55" s="14"/>
      <c r="FIW55" s="14"/>
      <c r="FIX55" s="14"/>
      <c r="FIY55" s="14"/>
      <c r="FIZ55" s="14"/>
      <c r="FJA55" s="14"/>
      <c r="FJB55" s="14"/>
      <c r="FJC55" s="14"/>
      <c r="FJD55" s="14"/>
      <c r="FJE55" s="14"/>
      <c r="FJF55" s="14"/>
      <c r="FJG55" s="14"/>
      <c r="FJH55" s="14"/>
      <c r="FJI55" s="14"/>
      <c r="FJJ55" s="14"/>
      <c r="FJK55" s="14"/>
      <c r="FJL55" s="14"/>
      <c r="FJM55" s="14"/>
      <c r="FJN55" s="14"/>
      <c r="FJO55" s="14"/>
      <c r="FJP55" s="14"/>
      <c r="FJQ55" s="14"/>
      <c r="FJR55" s="14"/>
      <c r="FJS55" s="14"/>
      <c r="FJT55" s="14"/>
      <c r="FJU55" s="14"/>
      <c r="FJV55" s="14"/>
      <c r="FJW55" s="14"/>
      <c r="FJX55" s="14"/>
      <c r="FJY55" s="14"/>
      <c r="FJZ55" s="14"/>
      <c r="FKA55" s="14"/>
      <c r="FKB55" s="14"/>
      <c r="FKC55" s="14"/>
      <c r="FKD55" s="14"/>
      <c r="FKE55" s="14"/>
      <c r="FKF55" s="14"/>
      <c r="FKG55" s="14"/>
      <c r="FKH55" s="14"/>
      <c r="FKI55" s="14"/>
      <c r="FKJ55" s="14"/>
      <c r="FKK55" s="14"/>
      <c r="FKL55" s="14"/>
      <c r="FKM55" s="14"/>
      <c r="FKN55" s="14"/>
      <c r="FKO55" s="14"/>
      <c r="FKP55" s="14"/>
      <c r="FKQ55" s="14"/>
      <c r="FKR55" s="14"/>
      <c r="FKS55" s="14"/>
      <c r="FKT55" s="14"/>
      <c r="FKU55" s="14"/>
      <c r="FKV55" s="14"/>
      <c r="FKW55" s="14"/>
      <c r="FKX55" s="14"/>
      <c r="FKY55" s="14"/>
      <c r="FKZ55" s="14"/>
      <c r="FLA55" s="14"/>
      <c r="FLB55" s="14"/>
      <c r="FLC55" s="14"/>
      <c r="FLD55" s="14"/>
      <c r="FLE55" s="14"/>
      <c r="FLF55" s="14"/>
      <c r="FLG55" s="14"/>
      <c r="FLH55" s="14"/>
      <c r="FLI55" s="14"/>
      <c r="FLJ55" s="14"/>
      <c r="FLK55" s="14"/>
      <c r="FLL55" s="14"/>
      <c r="FLM55" s="14"/>
      <c r="FLN55" s="14"/>
      <c r="FLO55" s="14"/>
      <c r="FLP55" s="14"/>
      <c r="FLQ55" s="14"/>
      <c r="FLR55" s="14"/>
      <c r="FLS55" s="14"/>
      <c r="FLT55" s="14"/>
      <c r="FLU55" s="14"/>
      <c r="FLV55" s="14"/>
      <c r="FLW55" s="14"/>
      <c r="FLX55" s="14"/>
      <c r="FLY55" s="14"/>
      <c r="FLZ55" s="14"/>
      <c r="FMA55" s="14"/>
      <c r="FMB55" s="14"/>
      <c r="FMC55" s="14"/>
      <c r="FMD55" s="14"/>
      <c r="FME55" s="14"/>
      <c r="FMF55" s="14"/>
      <c r="FMG55" s="14"/>
      <c r="FMH55" s="14"/>
      <c r="FMI55" s="14"/>
      <c r="FMJ55" s="14"/>
      <c r="FMK55" s="14"/>
      <c r="FML55" s="14"/>
      <c r="FMM55" s="14"/>
      <c r="FMN55" s="14"/>
      <c r="FMO55" s="14"/>
      <c r="FMP55" s="14"/>
      <c r="FMQ55" s="14"/>
      <c r="FMR55" s="14"/>
      <c r="FMS55" s="14"/>
      <c r="FMT55" s="14"/>
      <c r="FMU55" s="14"/>
      <c r="FMV55" s="14"/>
      <c r="FMW55" s="14"/>
      <c r="FMX55" s="14"/>
      <c r="FMY55" s="14"/>
      <c r="FMZ55" s="14"/>
      <c r="FNA55" s="14"/>
      <c r="FNB55" s="14"/>
      <c r="FNC55" s="14"/>
      <c r="FND55" s="14"/>
      <c r="FNE55" s="14"/>
      <c r="FNF55" s="14"/>
      <c r="FNG55" s="14"/>
      <c r="FNH55" s="14"/>
      <c r="FNI55" s="14"/>
      <c r="FNJ55" s="14"/>
      <c r="FNK55" s="14"/>
      <c r="FNL55" s="14"/>
      <c r="FNM55" s="14"/>
      <c r="FNN55" s="14"/>
      <c r="FNO55" s="14"/>
      <c r="FNP55" s="14"/>
      <c r="FNQ55" s="14"/>
      <c r="FNR55" s="14"/>
      <c r="FNS55" s="14"/>
      <c r="FNT55" s="14"/>
      <c r="FNU55" s="14"/>
      <c r="FNV55" s="14"/>
      <c r="FNW55" s="14"/>
      <c r="FNX55" s="14"/>
      <c r="FNY55" s="14"/>
      <c r="FNZ55" s="14"/>
      <c r="FOA55" s="14"/>
      <c r="FOB55" s="14"/>
      <c r="FOC55" s="14"/>
      <c r="FOD55" s="14"/>
      <c r="FOE55" s="14"/>
      <c r="FOF55" s="14"/>
      <c r="FOG55" s="14"/>
      <c r="FOH55" s="14"/>
      <c r="FOI55" s="14"/>
      <c r="FOJ55" s="14"/>
      <c r="FOK55" s="14"/>
      <c r="FOL55" s="14"/>
      <c r="FOM55" s="14"/>
      <c r="FON55" s="14"/>
      <c r="FOO55" s="14"/>
      <c r="FOP55" s="14"/>
      <c r="FOQ55" s="14"/>
      <c r="FOR55" s="14"/>
      <c r="FOS55" s="14"/>
      <c r="FOT55" s="14"/>
      <c r="FOU55" s="14"/>
      <c r="FOV55" s="14"/>
      <c r="FOW55" s="14"/>
      <c r="FOX55" s="14"/>
      <c r="FOY55" s="14"/>
      <c r="FOZ55" s="14"/>
      <c r="FPA55" s="14"/>
      <c r="FPB55" s="14"/>
      <c r="FPC55" s="14"/>
      <c r="FPD55" s="14"/>
      <c r="FPE55" s="14"/>
      <c r="FPF55" s="14"/>
      <c r="FPG55" s="14"/>
      <c r="FPH55" s="14"/>
      <c r="FPI55" s="14"/>
      <c r="FPJ55" s="14"/>
      <c r="FPK55" s="14"/>
      <c r="FPL55" s="14"/>
      <c r="FPM55" s="14"/>
      <c r="FPN55" s="14"/>
      <c r="FPO55" s="14"/>
      <c r="FPP55" s="14"/>
      <c r="FPQ55" s="14"/>
      <c r="FPR55" s="14"/>
      <c r="FPS55" s="14"/>
      <c r="FPT55" s="14"/>
      <c r="FPU55" s="14"/>
      <c r="FPV55" s="14"/>
      <c r="FPW55" s="14"/>
      <c r="FPX55" s="14"/>
      <c r="FPY55" s="14"/>
      <c r="FPZ55" s="14"/>
      <c r="FQA55" s="14"/>
      <c r="FQB55" s="14"/>
      <c r="FQC55" s="14"/>
      <c r="FQD55" s="14"/>
      <c r="FQE55" s="14"/>
      <c r="FQF55" s="14"/>
      <c r="FQG55" s="14"/>
      <c r="FQH55" s="14"/>
      <c r="FQI55" s="14"/>
      <c r="FQJ55" s="14"/>
      <c r="FQK55" s="14"/>
      <c r="FQL55" s="14"/>
      <c r="FQM55" s="14"/>
      <c r="FQN55" s="14"/>
      <c r="FQO55" s="14"/>
      <c r="FQP55" s="14"/>
      <c r="FQQ55" s="14"/>
      <c r="FQR55" s="14"/>
      <c r="FQS55" s="14"/>
      <c r="FQT55" s="14"/>
      <c r="FQU55" s="14"/>
      <c r="FQV55" s="14"/>
      <c r="FQW55" s="14"/>
      <c r="FQX55" s="14"/>
      <c r="FQY55" s="14"/>
      <c r="FQZ55" s="14"/>
      <c r="FRA55" s="14"/>
      <c r="FRB55" s="14"/>
      <c r="FRC55" s="14"/>
      <c r="FRD55" s="14"/>
      <c r="FRE55" s="14"/>
      <c r="FRF55" s="14"/>
      <c r="FRG55" s="14"/>
      <c r="FRH55" s="14"/>
      <c r="FRI55" s="14"/>
      <c r="FRJ55" s="14"/>
      <c r="FRK55" s="14"/>
      <c r="FRL55" s="14"/>
      <c r="FRM55" s="14"/>
      <c r="FRN55" s="14"/>
      <c r="FRO55" s="14"/>
      <c r="FRP55" s="14"/>
      <c r="FRQ55" s="14"/>
      <c r="FRR55" s="14"/>
      <c r="FRS55" s="14"/>
      <c r="FRT55" s="14"/>
      <c r="FRU55" s="14"/>
      <c r="FRV55" s="14"/>
      <c r="FRW55" s="14"/>
      <c r="FRX55" s="14"/>
      <c r="FRY55" s="14"/>
      <c r="FRZ55" s="14"/>
      <c r="FSA55" s="14"/>
      <c r="FSB55" s="14"/>
      <c r="FSC55" s="14"/>
      <c r="FSD55" s="14"/>
      <c r="FSE55" s="14"/>
      <c r="FSF55" s="14"/>
      <c r="FSG55" s="14"/>
      <c r="FSH55" s="14"/>
      <c r="FSI55" s="14"/>
      <c r="FSJ55" s="14"/>
      <c r="FSK55" s="14"/>
      <c r="FSL55" s="14"/>
      <c r="FSM55" s="14"/>
      <c r="FSN55" s="14"/>
      <c r="FSO55" s="14"/>
      <c r="FSP55" s="14"/>
      <c r="FSQ55" s="14"/>
      <c r="FSR55" s="14"/>
      <c r="FSS55" s="14"/>
      <c r="FST55" s="14"/>
      <c r="FSU55" s="14"/>
      <c r="FSV55" s="14"/>
      <c r="FSW55" s="14"/>
      <c r="FSX55" s="14"/>
      <c r="FSY55" s="14"/>
      <c r="FSZ55" s="14"/>
      <c r="FTA55" s="14"/>
      <c r="FTB55" s="14"/>
      <c r="FTC55" s="14"/>
      <c r="FTD55" s="14"/>
      <c r="FTE55" s="14"/>
      <c r="FTF55" s="14"/>
      <c r="FTG55" s="14"/>
      <c r="FTH55" s="14"/>
      <c r="FTI55" s="14"/>
      <c r="FTJ55" s="14"/>
      <c r="FTK55" s="14"/>
      <c r="FTL55" s="14"/>
      <c r="FTM55" s="14"/>
      <c r="FTN55" s="14"/>
      <c r="FTO55" s="14"/>
      <c r="FTP55" s="14"/>
      <c r="FTQ55" s="14"/>
      <c r="FTR55" s="14"/>
      <c r="FTS55" s="14"/>
      <c r="FTT55" s="14"/>
      <c r="FTU55" s="14"/>
      <c r="FTV55" s="14"/>
      <c r="FTW55" s="14"/>
      <c r="FTX55" s="14"/>
      <c r="FTY55" s="14"/>
      <c r="FTZ55" s="14"/>
      <c r="FUA55" s="14"/>
      <c r="FUB55" s="14"/>
      <c r="FUC55" s="14"/>
      <c r="FUD55" s="14"/>
      <c r="FUE55" s="14"/>
      <c r="FUF55" s="14"/>
      <c r="FUG55" s="14"/>
      <c r="FUH55" s="14"/>
      <c r="FUI55" s="14"/>
      <c r="FUJ55" s="14"/>
      <c r="FUK55" s="14"/>
      <c r="FUL55" s="14"/>
      <c r="FUM55" s="14"/>
      <c r="FUN55" s="14"/>
      <c r="FUO55" s="14"/>
      <c r="FUP55" s="14"/>
      <c r="FUQ55" s="14"/>
      <c r="FUR55" s="14"/>
      <c r="FUS55" s="14"/>
      <c r="FUT55" s="14"/>
      <c r="FUU55" s="14"/>
      <c r="FUV55" s="14"/>
      <c r="FUW55" s="14"/>
      <c r="FUX55" s="14"/>
      <c r="FUY55" s="14"/>
      <c r="FUZ55" s="14"/>
      <c r="FVA55" s="14"/>
      <c r="FVB55" s="14"/>
      <c r="FVC55" s="14"/>
      <c r="FVD55" s="14"/>
      <c r="FVE55" s="14"/>
      <c r="FVF55" s="14"/>
      <c r="FVG55" s="14"/>
      <c r="FVH55" s="14"/>
      <c r="FVI55" s="14"/>
      <c r="FVJ55" s="14"/>
      <c r="FVK55" s="14"/>
      <c r="FVL55" s="14"/>
      <c r="FVM55" s="14"/>
      <c r="FVN55" s="14"/>
      <c r="FVO55" s="14"/>
      <c r="FVP55" s="14"/>
      <c r="FVQ55" s="14"/>
      <c r="FVR55" s="14"/>
      <c r="FVS55" s="14"/>
      <c r="FVT55" s="14"/>
      <c r="FVU55" s="14"/>
      <c r="FVV55" s="14"/>
      <c r="FVW55" s="14"/>
      <c r="FVX55" s="14"/>
      <c r="FVY55" s="14"/>
      <c r="FVZ55" s="14"/>
      <c r="FWA55" s="14"/>
      <c r="FWB55" s="14"/>
      <c r="FWC55" s="14"/>
      <c r="FWD55" s="14"/>
      <c r="FWE55" s="14"/>
      <c r="FWF55" s="14"/>
      <c r="FWG55" s="14"/>
      <c r="FWH55" s="14"/>
      <c r="FWI55" s="14"/>
      <c r="FWJ55" s="14"/>
      <c r="FWK55" s="14"/>
      <c r="FWL55" s="14"/>
      <c r="FWM55" s="14"/>
      <c r="FWN55" s="14"/>
      <c r="FWO55" s="14"/>
      <c r="FWP55" s="14"/>
      <c r="FWQ55" s="14"/>
      <c r="FWR55" s="14"/>
      <c r="FWS55" s="14"/>
      <c r="FWT55" s="14"/>
      <c r="FWU55" s="14"/>
      <c r="FWV55" s="14"/>
      <c r="FWW55" s="14"/>
      <c r="FWX55" s="14"/>
      <c r="FWY55" s="14"/>
      <c r="FWZ55" s="14"/>
      <c r="FXA55" s="14"/>
      <c r="FXB55" s="14"/>
      <c r="FXC55" s="14"/>
      <c r="FXD55" s="14"/>
      <c r="FXE55" s="14"/>
      <c r="FXF55" s="14"/>
      <c r="FXG55" s="14"/>
      <c r="FXH55" s="14"/>
      <c r="FXI55" s="14"/>
      <c r="FXJ55" s="14"/>
      <c r="FXK55" s="14"/>
      <c r="FXL55" s="14"/>
      <c r="FXM55" s="14"/>
      <c r="FXN55" s="14"/>
      <c r="FXO55" s="14"/>
      <c r="FXP55" s="14"/>
      <c r="FXQ55" s="14"/>
      <c r="FXR55" s="14"/>
      <c r="FXS55" s="14"/>
      <c r="FXT55" s="14"/>
      <c r="FXU55" s="14"/>
      <c r="FXV55" s="14"/>
      <c r="FXW55" s="14"/>
      <c r="FXX55" s="14"/>
      <c r="FXY55" s="14"/>
      <c r="FXZ55" s="14"/>
      <c r="FYA55" s="14"/>
      <c r="FYB55" s="14"/>
      <c r="FYC55" s="14"/>
      <c r="FYD55" s="14"/>
      <c r="FYE55" s="14"/>
      <c r="FYF55" s="14"/>
      <c r="FYG55" s="14"/>
      <c r="FYH55" s="14"/>
      <c r="FYI55" s="14"/>
      <c r="FYJ55" s="14"/>
      <c r="FYK55" s="14"/>
      <c r="FYL55" s="14"/>
      <c r="FYM55" s="14"/>
      <c r="FYN55" s="14"/>
      <c r="FYO55" s="14"/>
      <c r="FYP55" s="14"/>
      <c r="FYQ55" s="14"/>
      <c r="FYR55" s="14"/>
      <c r="FYS55" s="14"/>
      <c r="FYT55" s="14"/>
      <c r="FYU55" s="14"/>
      <c r="FYV55" s="14"/>
      <c r="FYW55" s="14"/>
      <c r="FYX55" s="14"/>
      <c r="FYY55" s="14"/>
      <c r="FYZ55" s="14"/>
      <c r="FZA55" s="14"/>
      <c r="FZB55" s="14"/>
      <c r="FZC55" s="14"/>
      <c r="FZD55" s="14"/>
      <c r="FZE55" s="14"/>
      <c r="FZF55" s="14"/>
      <c r="FZG55" s="14"/>
      <c r="FZH55" s="14"/>
      <c r="FZI55" s="14"/>
      <c r="FZJ55" s="14"/>
      <c r="FZK55" s="14"/>
      <c r="FZL55" s="14"/>
      <c r="FZM55" s="14"/>
      <c r="FZN55" s="14"/>
      <c r="FZO55" s="14"/>
      <c r="FZP55" s="14"/>
      <c r="FZQ55" s="14"/>
      <c r="FZR55" s="14"/>
      <c r="FZS55" s="14"/>
      <c r="FZT55" s="14"/>
      <c r="FZU55" s="14"/>
      <c r="FZV55" s="14"/>
      <c r="FZW55" s="14"/>
      <c r="FZX55" s="14"/>
      <c r="FZY55" s="14"/>
      <c r="FZZ55" s="14"/>
      <c r="GAA55" s="14"/>
      <c r="GAB55" s="14"/>
      <c r="GAC55" s="14"/>
      <c r="GAD55" s="14"/>
      <c r="GAE55" s="14"/>
      <c r="GAF55" s="14"/>
      <c r="GAG55" s="14"/>
      <c r="GAH55" s="14"/>
      <c r="GAI55" s="14"/>
      <c r="GAJ55" s="14"/>
      <c r="GAK55" s="14"/>
      <c r="GAL55" s="14"/>
      <c r="GAM55" s="14"/>
      <c r="GAN55" s="14"/>
      <c r="GAO55" s="14"/>
      <c r="GAP55" s="14"/>
      <c r="GAQ55" s="14"/>
      <c r="GAR55" s="14"/>
      <c r="GAS55" s="14"/>
      <c r="GAT55" s="14"/>
      <c r="GAU55" s="14"/>
      <c r="GAV55" s="14"/>
      <c r="GAW55" s="14"/>
      <c r="GAX55" s="14"/>
      <c r="GAY55" s="14"/>
      <c r="GAZ55" s="14"/>
      <c r="GBA55" s="14"/>
      <c r="GBB55" s="14"/>
      <c r="GBC55" s="14"/>
      <c r="GBD55" s="14"/>
      <c r="GBE55" s="14"/>
      <c r="GBF55" s="14"/>
      <c r="GBG55" s="14"/>
      <c r="GBH55" s="14"/>
      <c r="GBI55" s="14"/>
      <c r="GBJ55" s="14"/>
      <c r="GBK55" s="14"/>
      <c r="GBL55" s="14"/>
      <c r="GBM55" s="14"/>
      <c r="GBN55" s="14"/>
      <c r="GBO55" s="14"/>
      <c r="GBP55" s="14"/>
      <c r="GBQ55" s="14"/>
      <c r="GBR55" s="14"/>
      <c r="GBS55" s="14"/>
      <c r="GBT55" s="14"/>
      <c r="GBU55" s="14"/>
      <c r="GBV55" s="14"/>
      <c r="GBW55" s="14"/>
      <c r="GBX55" s="14"/>
      <c r="GBY55" s="14"/>
      <c r="GBZ55" s="14"/>
      <c r="GCA55" s="14"/>
      <c r="GCB55" s="14"/>
      <c r="GCC55" s="14"/>
      <c r="GCD55" s="14"/>
      <c r="GCE55" s="14"/>
      <c r="GCF55" s="14"/>
      <c r="GCG55" s="14"/>
      <c r="GCH55" s="14"/>
      <c r="GCI55" s="14"/>
      <c r="GCJ55" s="14"/>
      <c r="GCK55" s="14"/>
      <c r="GCL55" s="14"/>
      <c r="GCM55" s="14"/>
      <c r="GCN55" s="14"/>
      <c r="GCO55" s="14"/>
      <c r="GCP55" s="14"/>
      <c r="GCQ55" s="14"/>
      <c r="GCR55" s="14"/>
      <c r="GCS55" s="14"/>
      <c r="GCT55" s="14"/>
      <c r="GCU55" s="14"/>
      <c r="GCV55" s="14"/>
      <c r="GCW55" s="14"/>
      <c r="GCX55" s="14"/>
      <c r="GCY55" s="14"/>
      <c r="GCZ55" s="14"/>
      <c r="GDA55" s="14"/>
      <c r="GDB55" s="14"/>
      <c r="GDC55" s="14"/>
      <c r="GDD55" s="14"/>
      <c r="GDE55" s="14"/>
      <c r="GDF55" s="14"/>
      <c r="GDG55" s="14"/>
      <c r="GDH55" s="14"/>
      <c r="GDI55" s="14"/>
      <c r="GDJ55" s="14"/>
      <c r="GDK55" s="14"/>
      <c r="GDL55" s="14"/>
      <c r="GDM55" s="14"/>
      <c r="GDN55" s="14"/>
      <c r="GDO55" s="14"/>
      <c r="GDP55" s="14"/>
      <c r="GDQ55" s="14"/>
      <c r="GDR55" s="14"/>
      <c r="GDS55" s="14"/>
      <c r="GDT55" s="14"/>
      <c r="GDU55" s="14"/>
      <c r="GDV55" s="14"/>
      <c r="GDW55" s="14"/>
      <c r="GDX55" s="14"/>
      <c r="GDY55" s="14"/>
      <c r="GDZ55" s="14"/>
      <c r="GEA55" s="14"/>
      <c r="GEB55" s="14"/>
      <c r="GEC55" s="14"/>
      <c r="GED55" s="14"/>
      <c r="GEE55" s="14"/>
      <c r="GEF55" s="14"/>
      <c r="GEG55" s="14"/>
      <c r="GEH55" s="14"/>
      <c r="GEI55" s="14"/>
      <c r="GEJ55" s="14"/>
      <c r="GEK55" s="14"/>
      <c r="GEL55" s="14"/>
      <c r="GEM55" s="14"/>
      <c r="GEN55" s="14"/>
      <c r="GEO55" s="14"/>
      <c r="GEP55" s="14"/>
      <c r="GEQ55" s="14"/>
      <c r="GER55" s="14"/>
      <c r="GES55" s="14"/>
      <c r="GET55" s="14"/>
      <c r="GEU55" s="14"/>
      <c r="GEV55" s="14"/>
      <c r="GEW55" s="14"/>
      <c r="GEX55" s="14"/>
      <c r="GEY55" s="14"/>
      <c r="GEZ55" s="14"/>
      <c r="GFA55" s="14"/>
      <c r="GFB55" s="14"/>
      <c r="GFC55" s="14"/>
      <c r="GFD55" s="14"/>
      <c r="GFE55" s="14"/>
      <c r="GFF55" s="14"/>
      <c r="GFG55" s="14"/>
      <c r="GFH55" s="14"/>
      <c r="GFI55" s="14"/>
      <c r="GFJ55" s="14"/>
      <c r="GFK55" s="14"/>
      <c r="GFL55" s="14"/>
      <c r="GFM55" s="14"/>
      <c r="GFN55" s="14"/>
      <c r="GFO55" s="14"/>
      <c r="GFP55" s="14"/>
      <c r="GFQ55" s="14"/>
      <c r="GFR55" s="14"/>
      <c r="GFS55" s="14"/>
      <c r="GFT55" s="14"/>
      <c r="GFU55" s="14"/>
      <c r="GFV55" s="14"/>
      <c r="GFW55" s="14"/>
      <c r="GFX55" s="14"/>
      <c r="GFY55" s="14"/>
      <c r="GFZ55" s="14"/>
      <c r="GGA55" s="14"/>
      <c r="GGB55" s="14"/>
      <c r="GGC55" s="14"/>
      <c r="GGD55" s="14"/>
      <c r="GGE55" s="14"/>
      <c r="GGF55" s="14"/>
      <c r="GGG55" s="14"/>
      <c r="GGH55" s="14"/>
      <c r="GGI55" s="14"/>
      <c r="GGJ55" s="14"/>
      <c r="GGK55" s="14"/>
      <c r="GGL55" s="14"/>
      <c r="GGM55" s="14"/>
      <c r="GGN55" s="14"/>
      <c r="GGO55" s="14"/>
      <c r="GGP55" s="14"/>
      <c r="GGQ55" s="14"/>
      <c r="GGR55" s="14"/>
      <c r="GGS55" s="14"/>
      <c r="GGT55" s="14"/>
      <c r="GGU55" s="14"/>
      <c r="GGV55" s="14"/>
      <c r="GGW55" s="14"/>
      <c r="GGX55" s="14"/>
      <c r="GGY55" s="14"/>
      <c r="GGZ55" s="14"/>
      <c r="GHA55" s="14"/>
      <c r="GHB55" s="14"/>
      <c r="GHC55" s="14"/>
      <c r="GHD55" s="14"/>
      <c r="GHE55" s="14"/>
      <c r="GHF55" s="14"/>
      <c r="GHG55" s="14"/>
      <c r="GHH55" s="14"/>
      <c r="GHI55" s="14"/>
      <c r="GHJ55" s="14"/>
      <c r="GHK55" s="14"/>
      <c r="GHL55" s="14"/>
      <c r="GHM55" s="14"/>
      <c r="GHN55" s="14"/>
      <c r="GHO55" s="14"/>
      <c r="GHP55" s="14"/>
      <c r="GHQ55" s="14"/>
      <c r="GHR55" s="14"/>
      <c r="GHS55" s="14"/>
      <c r="GHT55" s="14"/>
      <c r="GHU55" s="14"/>
      <c r="GHV55" s="14"/>
      <c r="GHW55" s="14"/>
      <c r="GHX55" s="14"/>
      <c r="GHY55" s="14"/>
      <c r="GHZ55" s="14"/>
      <c r="GIA55" s="14"/>
      <c r="GIB55" s="14"/>
      <c r="GIC55" s="14"/>
      <c r="GID55" s="14"/>
      <c r="GIE55" s="14"/>
      <c r="GIF55" s="14"/>
      <c r="GIG55" s="14"/>
      <c r="GIH55" s="14"/>
      <c r="GII55" s="14"/>
      <c r="GIJ55" s="14"/>
      <c r="GIK55" s="14"/>
      <c r="GIL55" s="14"/>
      <c r="GIM55" s="14"/>
      <c r="GIN55" s="14"/>
      <c r="GIO55" s="14"/>
      <c r="GIP55" s="14"/>
      <c r="GIQ55" s="14"/>
      <c r="GIR55" s="14"/>
      <c r="GIS55" s="14"/>
      <c r="GIT55" s="14"/>
      <c r="GIU55" s="14"/>
      <c r="GIV55" s="14"/>
      <c r="GIW55" s="14"/>
      <c r="GIX55" s="14"/>
      <c r="GIY55" s="14"/>
      <c r="GIZ55" s="14"/>
      <c r="GJA55" s="14"/>
      <c r="GJB55" s="14"/>
      <c r="GJC55" s="14"/>
      <c r="GJD55" s="14"/>
      <c r="GJE55" s="14"/>
      <c r="GJF55" s="14"/>
      <c r="GJG55" s="14"/>
      <c r="GJH55" s="14"/>
      <c r="GJI55" s="14"/>
      <c r="GJJ55" s="14"/>
      <c r="GJK55" s="14"/>
      <c r="GJL55" s="14"/>
      <c r="GJM55" s="14"/>
      <c r="GJN55" s="14"/>
      <c r="GJO55" s="14"/>
      <c r="GJP55" s="14"/>
      <c r="GJQ55" s="14"/>
      <c r="GJR55" s="14"/>
      <c r="GJS55" s="14"/>
      <c r="GJT55" s="14"/>
      <c r="GJU55" s="14"/>
      <c r="GJV55" s="14"/>
      <c r="GJW55" s="14"/>
      <c r="GJX55" s="14"/>
      <c r="GJY55" s="14"/>
      <c r="GJZ55" s="14"/>
      <c r="GKA55" s="14"/>
      <c r="GKB55" s="14"/>
      <c r="GKC55" s="14"/>
      <c r="GKD55" s="14"/>
      <c r="GKE55" s="14"/>
      <c r="GKF55" s="14"/>
      <c r="GKG55" s="14"/>
      <c r="GKH55" s="14"/>
      <c r="GKI55" s="14"/>
      <c r="GKJ55" s="14"/>
      <c r="GKK55" s="14"/>
      <c r="GKL55" s="14"/>
      <c r="GKM55" s="14"/>
      <c r="GKN55" s="14"/>
      <c r="GKO55" s="14"/>
      <c r="GKP55" s="14"/>
      <c r="GKQ55" s="14"/>
      <c r="GKR55" s="14"/>
      <c r="GKS55" s="14"/>
      <c r="GKT55" s="14"/>
      <c r="GKU55" s="14"/>
      <c r="GKV55" s="14"/>
      <c r="GKW55" s="14"/>
      <c r="GKX55" s="14"/>
      <c r="GKY55" s="14"/>
      <c r="GKZ55" s="14"/>
      <c r="GLA55" s="14"/>
      <c r="GLB55" s="14"/>
      <c r="GLC55" s="14"/>
      <c r="GLD55" s="14"/>
      <c r="GLE55" s="14"/>
      <c r="GLF55" s="14"/>
      <c r="GLG55" s="14"/>
      <c r="GLH55" s="14"/>
      <c r="GLI55" s="14"/>
      <c r="GLJ55" s="14"/>
      <c r="GLK55" s="14"/>
      <c r="GLL55" s="14"/>
      <c r="GLM55" s="14"/>
      <c r="GLN55" s="14"/>
      <c r="GLO55" s="14"/>
      <c r="GLP55" s="14"/>
      <c r="GLQ55" s="14"/>
      <c r="GLR55" s="14"/>
      <c r="GLS55" s="14"/>
      <c r="GLT55" s="14"/>
      <c r="GLU55" s="14"/>
      <c r="GLV55" s="14"/>
      <c r="GLW55" s="14"/>
      <c r="GLX55" s="14"/>
      <c r="GLY55" s="14"/>
      <c r="GLZ55" s="14"/>
      <c r="GMA55" s="14"/>
      <c r="GMB55" s="14"/>
      <c r="GMC55" s="14"/>
      <c r="GMD55" s="14"/>
      <c r="GME55" s="14"/>
      <c r="GMF55" s="14"/>
      <c r="GMG55" s="14"/>
      <c r="GMH55" s="14"/>
      <c r="GMI55" s="14"/>
      <c r="GMJ55" s="14"/>
      <c r="GMK55" s="14"/>
      <c r="GML55" s="14"/>
      <c r="GMM55" s="14"/>
      <c r="GMN55" s="14"/>
      <c r="GMO55" s="14"/>
      <c r="GMP55" s="14"/>
      <c r="GMQ55" s="14"/>
      <c r="GMR55" s="14"/>
      <c r="GMS55" s="14"/>
      <c r="GMT55" s="14"/>
      <c r="GMU55" s="14"/>
      <c r="GMV55" s="14"/>
      <c r="GMW55" s="14"/>
      <c r="GMX55" s="14"/>
      <c r="GMY55" s="14"/>
      <c r="GMZ55" s="14"/>
      <c r="GNA55" s="14"/>
      <c r="GNB55" s="14"/>
      <c r="GNC55" s="14"/>
      <c r="GND55" s="14"/>
      <c r="GNE55" s="14"/>
      <c r="GNF55" s="14"/>
      <c r="GNG55" s="14"/>
      <c r="GNH55" s="14"/>
      <c r="GNI55" s="14"/>
      <c r="GNJ55" s="14"/>
      <c r="GNK55" s="14"/>
      <c r="GNL55" s="14"/>
      <c r="GNM55" s="14"/>
      <c r="GNN55" s="14"/>
      <c r="GNO55" s="14"/>
      <c r="GNP55" s="14"/>
      <c r="GNQ55" s="14"/>
      <c r="GNR55" s="14"/>
      <c r="GNS55" s="14"/>
      <c r="GNT55" s="14"/>
      <c r="GNU55" s="14"/>
      <c r="GNV55" s="14"/>
      <c r="GNW55" s="14"/>
      <c r="GNX55" s="14"/>
      <c r="GNY55" s="14"/>
      <c r="GNZ55" s="14"/>
      <c r="GOA55" s="14"/>
      <c r="GOB55" s="14"/>
      <c r="GOC55" s="14"/>
      <c r="GOD55" s="14"/>
      <c r="GOE55" s="14"/>
      <c r="GOF55" s="14"/>
      <c r="GOG55" s="14"/>
      <c r="GOH55" s="14"/>
      <c r="GOI55" s="14"/>
      <c r="GOJ55" s="14"/>
      <c r="GOK55" s="14"/>
      <c r="GOL55" s="14"/>
      <c r="GOM55" s="14"/>
      <c r="GON55" s="14"/>
      <c r="GOO55" s="14"/>
      <c r="GOP55" s="14"/>
      <c r="GOQ55" s="14"/>
      <c r="GOR55" s="14"/>
      <c r="GOS55" s="14"/>
      <c r="GOT55" s="14"/>
      <c r="GOU55" s="14"/>
      <c r="GOV55" s="14"/>
      <c r="GOW55" s="14"/>
      <c r="GOX55" s="14"/>
      <c r="GOY55" s="14"/>
      <c r="GOZ55" s="14"/>
      <c r="GPA55" s="14"/>
      <c r="GPB55" s="14"/>
      <c r="GPC55" s="14"/>
      <c r="GPD55" s="14"/>
      <c r="GPE55" s="14"/>
      <c r="GPF55" s="14"/>
      <c r="GPG55" s="14"/>
      <c r="GPH55" s="14"/>
      <c r="GPI55" s="14"/>
      <c r="GPJ55" s="14"/>
      <c r="GPK55" s="14"/>
      <c r="GPL55" s="14"/>
      <c r="GPM55" s="14"/>
      <c r="GPN55" s="14"/>
      <c r="GPO55" s="14"/>
      <c r="GPP55" s="14"/>
      <c r="GPQ55" s="14"/>
      <c r="GPR55" s="14"/>
      <c r="GPS55" s="14"/>
      <c r="GPT55" s="14"/>
      <c r="GPU55" s="14"/>
      <c r="GPV55" s="14"/>
      <c r="GPW55" s="14"/>
      <c r="GPX55" s="14"/>
      <c r="GPY55" s="14"/>
      <c r="GPZ55" s="14"/>
      <c r="GQA55" s="14"/>
      <c r="GQB55" s="14"/>
      <c r="GQC55" s="14"/>
      <c r="GQD55" s="14"/>
      <c r="GQE55" s="14"/>
      <c r="GQF55" s="14"/>
      <c r="GQG55" s="14"/>
      <c r="GQH55" s="14"/>
      <c r="GQI55" s="14"/>
      <c r="GQJ55" s="14"/>
      <c r="GQK55" s="14"/>
      <c r="GQL55" s="14"/>
      <c r="GQM55" s="14"/>
      <c r="GQN55" s="14"/>
      <c r="GQO55" s="14"/>
      <c r="GQP55" s="14"/>
      <c r="GQQ55" s="14"/>
      <c r="GQR55" s="14"/>
      <c r="GQS55" s="14"/>
      <c r="GQT55" s="14"/>
      <c r="GQU55" s="14"/>
      <c r="GQV55" s="14"/>
      <c r="GQW55" s="14"/>
      <c r="GQX55" s="14"/>
      <c r="GQY55" s="14"/>
      <c r="GQZ55" s="14"/>
      <c r="GRA55" s="14"/>
      <c r="GRB55" s="14"/>
      <c r="GRC55" s="14"/>
      <c r="GRD55" s="14"/>
      <c r="GRE55" s="14"/>
      <c r="GRF55" s="14"/>
      <c r="GRG55" s="14"/>
      <c r="GRH55" s="14"/>
      <c r="GRI55" s="14"/>
      <c r="GRJ55" s="14"/>
      <c r="GRK55" s="14"/>
      <c r="GRL55" s="14"/>
      <c r="GRM55" s="14"/>
      <c r="GRN55" s="14"/>
      <c r="GRO55" s="14"/>
      <c r="GRP55" s="14"/>
      <c r="GRQ55" s="14"/>
      <c r="GRR55" s="14"/>
      <c r="GRS55" s="14"/>
      <c r="GRT55" s="14"/>
      <c r="GRU55" s="14"/>
      <c r="GRV55" s="14"/>
      <c r="GRW55" s="14"/>
      <c r="GRX55" s="14"/>
      <c r="GRY55" s="14"/>
      <c r="GRZ55" s="14"/>
      <c r="GSA55" s="14"/>
      <c r="GSB55" s="14"/>
      <c r="GSC55" s="14"/>
      <c r="GSD55" s="14"/>
      <c r="GSE55" s="14"/>
      <c r="GSF55" s="14"/>
      <c r="GSG55" s="14"/>
      <c r="GSH55" s="14"/>
      <c r="GSI55" s="14"/>
      <c r="GSJ55" s="14"/>
      <c r="GSK55" s="14"/>
      <c r="GSL55" s="14"/>
      <c r="GSM55" s="14"/>
      <c r="GSN55" s="14"/>
      <c r="GSO55" s="14"/>
      <c r="GSP55" s="14"/>
      <c r="GSQ55" s="14"/>
      <c r="GSR55" s="14"/>
      <c r="GSS55" s="14"/>
      <c r="GST55" s="14"/>
      <c r="GSU55" s="14"/>
      <c r="GSV55" s="14"/>
      <c r="GSW55" s="14"/>
      <c r="GSX55" s="14"/>
      <c r="GSY55" s="14"/>
      <c r="GSZ55" s="14"/>
      <c r="GTA55" s="14"/>
      <c r="GTB55" s="14"/>
      <c r="GTC55" s="14"/>
      <c r="GTD55" s="14"/>
      <c r="GTE55" s="14"/>
      <c r="GTF55" s="14"/>
      <c r="GTG55" s="14"/>
      <c r="GTH55" s="14"/>
      <c r="GTI55" s="14"/>
      <c r="GTJ55" s="14"/>
      <c r="GTK55" s="14"/>
      <c r="GTL55" s="14"/>
      <c r="GTM55" s="14"/>
      <c r="GTN55" s="14"/>
      <c r="GTO55" s="14"/>
      <c r="GTP55" s="14"/>
      <c r="GTQ55" s="14"/>
      <c r="GTR55" s="14"/>
      <c r="GTS55" s="14"/>
      <c r="GTT55" s="14"/>
      <c r="GTU55" s="14"/>
      <c r="GTV55" s="14"/>
      <c r="GTW55" s="14"/>
      <c r="GTX55" s="14"/>
      <c r="GTY55" s="14"/>
      <c r="GTZ55" s="14"/>
      <c r="GUA55" s="14"/>
      <c r="GUB55" s="14"/>
      <c r="GUC55" s="14"/>
      <c r="GUD55" s="14"/>
      <c r="GUE55" s="14"/>
      <c r="GUF55" s="14"/>
      <c r="GUG55" s="14"/>
      <c r="GUH55" s="14"/>
      <c r="GUI55" s="14"/>
      <c r="GUJ55" s="14"/>
      <c r="GUK55" s="14"/>
      <c r="GUL55" s="14"/>
      <c r="GUM55" s="14"/>
      <c r="GUN55" s="14"/>
      <c r="GUO55" s="14"/>
      <c r="GUP55" s="14"/>
      <c r="GUQ55" s="14"/>
      <c r="GUR55" s="14"/>
      <c r="GUS55" s="14"/>
      <c r="GUT55" s="14"/>
      <c r="GUU55" s="14"/>
      <c r="GUV55" s="14"/>
      <c r="GUW55" s="14"/>
      <c r="GUX55" s="14"/>
      <c r="GUY55" s="14"/>
      <c r="GUZ55" s="14"/>
      <c r="GVA55" s="14"/>
      <c r="GVB55" s="14"/>
      <c r="GVC55" s="14"/>
      <c r="GVD55" s="14"/>
      <c r="GVE55" s="14"/>
      <c r="GVF55" s="14"/>
      <c r="GVG55" s="14"/>
      <c r="GVH55" s="14"/>
      <c r="GVI55" s="14"/>
      <c r="GVJ55" s="14"/>
      <c r="GVK55" s="14"/>
      <c r="GVL55" s="14"/>
      <c r="GVM55" s="14"/>
      <c r="GVN55" s="14"/>
      <c r="GVO55" s="14"/>
      <c r="GVP55" s="14"/>
      <c r="GVQ55" s="14"/>
      <c r="GVR55" s="14"/>
      <c r="GVS55" s="14"/>
      <c r="GVT55" s="14"/>
      <c r="GVU55" s="14"/>
      <c r="GVV55" s="14"/>
      <c r="GVW55" s="14"/>
      <c r="GVX55" s="14"/>
      <c r="GVY55" s="14"/>
      <c r="GVZ55" s="14"/>
      <c r="GWA55" s="14"/>
      <c r="GWB55" s="14"/>
      <c r="GWC55" s="14"/>
      <c r="GWD55" s="14"/>
      <c r="GWE55" s="14"/>
      <c r="GWF55" s="14"/>
      <c r="GWG55" s="14"/>
      <c r="GWH55" s="14"/>
      <c r="GWI55" s="14"/>
      <c r="GWJ55" s="14"/>
      <c r="GWK55" s="14"/>
      <c r="GWL55" s="14"/>
      <c r="GWM55" s="14"/>
      <c r="GWN55" s="14"/>
      <c r="GWO55" s="14"/>
      <c r="GWP55" s="14"/>
      <c r="GWQ55" s="14"/>
      <c r="GWR55" s="14"/>
      <c r="GWS55" s="14"/>
      <c r="GWT55" s="14"/>
      <c r="GWU55" s="14"/>
      <c r="GWV55" s="14"/>
      <c r="GWW55" s="14"/>
      <c r="GWX55" s="14"/>
      <c r="GWY55" s="14"/>
      <c r="GWZ55" s="14"/>
      <c r="GXA55" s="14"/>
      <c r="GXB55" s="14"/>
      <c r="GXC55" s="14"/>
      <c r="GXD55" s="14"/>
      <c r="GXE55" s="14"/>
      <c r="GXF55" s="14"/>
      <c r="GXG55" s="14"/>
      <c r="GXH55" s="14"/>
      <c r="GXI55" s="14"/>
      <c r="GXJ55" s="14"/>
      <c r="GXK55" s="14"/>
      <c r="GXL55" s="14"/>
      <c r="GXM55" s="14"/>
      <c r="GXN55" s="14"/>
      <c r="GXO55" s="14"/>
      <c r="GXP55" s="14"/>
      <c r="GXQ55" s="14"/>
      <c r="GXR55" s="14"/>
      <c r="GXS55" s="14"/>
      <c r="GXT55" s="14"/>
      <c r="GXU55" s="14"/>
      <c r="GXV55" s="14"/>
      <c r="GXW55" s="14"/>
      <c r="GXX55" s="14"/>
      <c r="GXY55" s="14"/>
      <c r="GXZ55" s="14"/>
      <c r="GYA55" s="14"/>
      <c r="GYB55" s="14"/>
      <c r="GYC55" s="14"/>
      <c r="GYD55" s="14"/>
      <c r="GYE55" s="14"/>
      <c r="GYF55" s="14"/>
      <c r="GYG55" s="14"/>
      <c r="GYH55" s="14"/>
      <c r="GYI55" s="14"/>
      <c r="GYJ55" s="14"/>
      <c r="GYK55" s="14"/>
      <c r="GYL55" s="14"/>
      <c r="GYM55" s="14"/>
      <c r="GYN55" s="14"/>
      <c r="GYO55" s="14"/>
      <c r="GYP55" s="14"/>
      <c r="GYQ55" s="14"/>
      <c r="GYR55" s="14"/>
      <c r="GYS55" s="14"/>
      <c r="GYT55" s="14"/>
      <c r="GYU55" s="14"/>
      <c r="GYV55" s="14"/>
      <c r="GYW55" s="14"/>
      <c r="GYX55" s="14"/>
      <c r="GYY55" s="14"/>
      <c r="GYZ55" s="14"/>
      <c r="GZA55" s="14"/>
      <c r="GZB55" s="14"/>
      <c r="GZC55" s="14"/>
      <c r="GZD55" s="14"/>
      <c r="GZE55" s="14"/>
      <c r="GZF55" s="14"/>
      <c r="GZG55" s="14"/>
      <c r="GZH55" s="14"/>
      <c r="GZI55" s="14"/>
      <c r="GZJ55" s="14"/>
      <c r="GZK55" s="14"/>
      <c r="GZL55" s="14"/>
      <c r="GZM55" s="14"/>
      <c r="GZN55" s="14"/>
      <c r="GZO55" s="14"/>
      <c r="GZP55" s="14"/>
      <c r="GZQ55" s="14"/>
      <c r="GZR55" s="14"/>
      <c r="GZS55" s="14"/>
      <c r="GZT55" s="14"/>
      <c r="GZU55" s="14"/>
      <c r="GZV55" s="14"/>
      <c r="GZW55" s="14"/>
      <c r="GZX55" s="14"/>
      <c r="GZY55" s="14"/>
      <c r="GZZ55" s="14"/>
      <c r="HAA55" s="14"/>
      <c r="HAB55" s="14"/>
      <c r="HAC55" s="14"/>
      <c r="HAD55" s="14"/>
      <c r="HAE55" s="14"/>
      <c r="HAF55" s="14"/>
      <c r="HAG55" s="14"/>
      <c r="HAH55" s="14"/>
      <c r="HAI55" s="14"/>
      <c r="HAJ55" s="14"/>
      <c r="HAK55" s="14"/>
      <c r="HAL55" s="14"/>
      <c r="HAM55" s="14"/>
      <c r="HAN55" s="14"/>
      <c r="HAO55" s="14"/>
      <c r="HAP55" s="14"/>
      <c r="HAQ55" s="14"/>
      <c r="HAR55" s="14"/>
      <c r="HAS55" s="14"/>
      <c r="HAT55" s="14"/>
      <c r="HAU55" s="14"/>
      <c r="HAV55" s="14"/>
      <c r="HAW55" s="14"/>
      <c r="HAX55" s="14"/>
      <c r="HAY55" s="14"/>
      <c r="HAZ55" s="14"/>
      <c r="HBA55" s="14"/>
      <c r="HBB55" s="14"/>
      <c r="HBC55" s="14"/>
      <c r="HBD55" s="14"/>
      <c r="HBE55" s="14"/>
      <c r="HBF55" s="14"/>
      <c r="HBG55" s="14"/>
      <c r="HBH55" s="14"/>
      <c r="HBI55" s="14"/>
      <c r="HBJ55" s="14"/>
      <c r="HBK55" s="14"/>
      <c r="HBL55" s="14"/>
      <c r="HBM55" s="14"/>
      <c r="HBN55" s="14"/>
      <c r="HBO55" s="14"/>
      <c r="HBP55" s="14"/>
      <c r="HBQ55" s="14"/>
      <c r="HBR55" s="14"/>
      <c r="HBS55" s="14"/>
      <c r="HBT55" s="14"/>
      <c r="HBU55" s="14"/>
      <c r="HBV55" s="14"/>
      <c r="HBW55" s="14"/>
      <c r="HBX55" s="14"/>
      <c r="HBY55" s="14"/>
      <c r="HBZ55" s="14"/>
      <c r="HCA55" s="14"/>
      <c r="HCB55" s="14"/>
      <c r="HCC55" s="14"/>
      <c r="HCD55" s="14"/>
      <c r="HCE55" s="14"/>
      <c r="HCF55" s="14"/>
      <c r="HCG55" s="14"/>
      <c r="HCH55" s="14"/>
      <c r="HCI55" s="14"/>
      <c r="HCJ55" s="14"/>
      <c r="HCK55" s="14"/>
      <c r="HCL55" s="14"/>
      <c r="HCM55" s="14"/>
      <c r="HCN55" s="14"/>
      <c r="HCO55" s="14"/>
      <c r="HCP55" s="14"/>
      <c r="HCQ55" s="14"/>
      <c r="HCR55" s="14"/>
      <c r="HCS55" s="14"/>
      <c r="HCT55" s="14"/>
      <c r="HCU55" s="14"/>
      <c r="HCV55" s="14"/>
      <c r="HCW55" s="14"/>
      <c r="HCX55" s="14"/>
      <c r="HCY55" s="14"/>
      <c r="HCZ55" s="14"/>
      <c r="HDA55" s="14"/>
      <c r="HDB55" s="14"/>
      <c r="HDC55" s="14"/>
      <c r="HDD55" s="14"/>
      <c r="HDE55" s="14"/>
      <c r="HDF55" s="14"/>
      <c r="HDG55" s="14"/>
      <c r="HDH55" s="14"/>
      <c r="HDI55" s="14"/>
      <c r="HDJ55" s="14"/>
      <c r="HDK55" s="14"/>
      <c r="HDL55" s="14"/>
      <c r="HDM55" s="14"/>
      <c r="HDN55" s="14"/>
      <c r="HDO55" s="14"/>
      <c r="HDP55" s="14"/>
      <c r="HDQ55" s="14"/>
      <c r="HDR55" s="14"/>
      <c r="HDS55" s="14"/>
      <c r="HDT55" s="14"/>
      <c r="HDU55" s="14"/>
      <c r="HDV55" s="14"/>
      <c r="HDW55" s="14"/>
      <c r="HDX55" s="14"/>
      <c r="HDY55" s="14"/>
      <c r="HDZ55" s="14"/>
      <c r="HEA55" s="14"/>
      <c r="HEB55" s="14"/>
      <c r="HEC55" s="14"/>
      <c r="HED55" s="14"/>
      <c r="HEE55" s="14"/>
      <c r="HEF55" s="14"/>
      <c r="HEG55" s="14"/>
      <c r="HEH55" s="14"/>
      <c r="HEI55" s="14"/>
      <c r="HEJ55" s="14"/>
      <c r="HEK55" s="14"/>
      <c r="HEL55" s="14"/>
      <c r="HEM55" s="14"/>
      <c r="HEN55" s="14"/>
      <c r="HEO55" s="14"/>
      <c r="HEP55" s="14"/>
      <c r="HEQ55" s="14"/>
      <c r="HER55" s="14"/>
      <c r="HES55" s="14"/>
      <c r="HET55" s="14"/>
      <c r="HEU55" s="14"/>
      <c r="HEV55" s="14"/>
      <c r="HEW55" s="14"/>
      <c r="HEX55" s="14"/>
      <c r="HEY55" s="14"/>
      <c r="HEZ55" s="14"/>
      <c r="HFA55" s="14"/>
      <c r="HFB55" s="14"/>
      <c r="HFC55" s="14"/>
      <c r="HFD55" s="14"/>
      <c r="HFE55" s="14"/>
      <c r="HFF55" s="14"/>
      <c r="HFG55" s="14"/>
      <c r="HFH55" s="14"/>
      <c r="HFI55" s="14"/>
      <c r="HFJ55" s="14"/>
      <c r="HFK55" s="14"/>
      <c r="HFL55" s="14"/>
      <c r="HFM55" s="14"/>
      <c r="HFN55" s="14"/>
      <c r="HFO55" s="14"/>
      <c r="HFP55" s="14"/>
      <c r="HFQ55" s="14"/>
      <c r="HFR55" s="14"/>
      <c r="HFS55" s="14"/>
      <c r="HFT55" s="14"/>
      <c r="HFU55" s="14"/>
      <c r="HFV55" s="14"/>
      <c r="HFW55" s="14"/>
      <c r="HFX55" s="14"/>
      <c r="HFY55" s="14"/>
      <c r="HFZ55" s="14"/>
      <c r="HGA55" s="14"/>
      <c r="HGB55" s="14"/>
      <c r="HGC55" s="14"/>
      <c r="HGD55" s="14"/>
      <c r="HGE55" s="14"/>
      <c r="HGF55" s="14"/>
      <c r="HGG55" s="14"/>
      <c r="HGH55" s="14"/>
      <c r="HGI55" s="14"/>
      <c r="HGJ55" s="14"/>
      <c r="HGK55" s="14"/>
      <c r="HGL55" s="14"/>
      <c r="HGM55" s="14"/>
      <c r="HGN55" s="14"/>
      <c r="HGO55" s="14"/>
      <c r="HGP55" s="14"/>
      <c r="HGQ55" s="14"/>
      <c r="HGR55" s="14"/>
      <c r="HGS55" s="14"/>
      <c r="HGT55" s="14"/>
      <c r="HGU55" s="14"/>
      <c r="HGV55" s="14"/>
      <c r="HGW55" s="14"/>
      <c r="HGX55" s="14"/>
      <c r="HGY55" s="14"/>
      <c r="HGZ55" s="14"/>
      <c r="HHA55" s="14"/>
      <c r="HHB55" s="14"/>
      <c r="HHC55" s="14"/>
      <c r="HHD55" s="14"/>
      <c r="HHE55" s="14"/>
      <c r="HHF55" s="14"/>
      <c r="HHG55" s="14"/>
      <c r="HHH55" s="14"/>
      <c r="HHI55" s="14"/>
      <c r="HHJ55" s="14"/>
      <c r="HHK55" s="14"/>
      <c r="HHL55" s="14"/>
      <c r="HHM55" s="14"/>
      <c r="HHN55" s="14"/>
      <c r="HHO55" s="14"/>
      <c r="HHP55" s="14"/>
      <c r="HHQ55" s="14"/>
      <c r="HHR55" s="14"/>
      <c r="HHS55" s="14"/>
      <c r="HHT55" s="14"/>
      <c r="HHU55" s="14"/>
      <c r="HHV55" s="14"/>
      <c r="HHW55" s="14"/>
      <c r="HHX55" s="14"/>
      <c r="HHY55" s="14"/>
      <c r="HHZ55" s="14"/>
      <c r="HIA55" s="14"/>
      <c r="HIB55" s="14"/>
      <c r="HIC55" s="14"/>
      <c r="HID55" s="14"/>
      <c r="HIE55" s="14"/>
      <c r="HIF55" s="14"/>
      <c r="HIG55" s="14"/>
      <c r="HIH55" s="14"/>
      <c r="HII55" s="14"/>
      <c r="HIJ55" s="14"/>
      <c r="HIK55" s="14"/>
      <c r="HIL55" s="14"/>
      <c r="HIM55" s="14"/>
      <c r="HIN55" s="14"/>
      <c r="HIO55" s="14"/>
      <c r="HIP55" s="14"/>
      <c r="HIQ55" s="14"/>
      <c r="HIR55" s="14"/>
      <c r="HIS55" s="14"/>
      <c r="HIT55" s="14"/>
      <c r="HIU55" s="14"/>
      <c r="HIV55" s="14"/>
      <c r="HIW55" s="14"/>
      <c r="HIX55" s="14"/>
      <c r="HIY55" s="14"/>
      <c r="HIZ55" s="14"/>
      <c r="HJA55" s="14"/>
      <c r="HJB55" s="14"/>
      <c r="HJC55" s="14"/>
      <c r="HJD55" s="14"/>
      <c r="HJE55" s="14"/>
      <c r="HJF55" s="14"/>
      <c r="HJG55" s="14"/>
      <c r="HJH55" s="14"/>
      <c r="HJI55" s="14"/>
      <c r="HJJ55" s="14"/>
      <c r="HJK55" s="14"/>
      <c r="HJL55" s="14"/>
      <c r="HJM55" s="14"/>
      <c r="HJN55" s="14"/>
      <c r="HJO55" s="14"/>
      <c r="HJP55" s="14"/>
      <c r="HJQ55" s="14"/>
      <c r="HJR55" s="14"/>
      <c r="HJS55" s="14"/>
      <c r="HJT55" s="14"/>
      <c r="HJU55" s="14"/>
      <c r="HJV55" s="14"/>
      <c r="HJW55" s="14"/>
      <c r="HJX55" s="14"/>
      <c r="HJY55" s="14"/>
      <c r="HJZ55" s="14"/>
      <c r="HKA55" s="14"/>
      <c r="HKB55" s="14"/>
      <c r="HKC55" s="14"/>
      <c r="HKD55" s="14"/>
      <c r="HKE55" s="14"/>
      <c r="HKF55" s="14"/>
      <c r="HKG55" s="14"/>
      <c r="HKH55" s="14"/>
      <c r="HKI55" s="14"/>
      <c r="HKJ55" s="14"/>
      <c r="HKK55" s="14"/>
      <c r="HKL55" s="14"/>
      <c r="HKM55" s="14"/>
      <c r="HKN55" s="14"/>
      <c r="HKO55" s="14"/>
      <c r="HKP55" s="14"/>
      <c r="HKQ55" s="14"/>
      <c r="HKR55" s="14"/>
      <c r="HKS55" s="14"/>
      <c r="HKT55" s="14"/>
      <c r="HKU55" s="14"/>
      <c r="HKV55" s="14"/>
      <c r="HKW55" s="14"/>
      <c r="HKX55" s="14"/>
      <c r="HKY55" s="14"/>
      <c r="HKZ55" s="14"/>
      <c r="HLA55" s="14"/>
      <c r="HLB55" s="14"/>
      <c r="HLC55" s="14"/>
      <c r="HLD55" s="14"/>
      <c r="HLE55" s="14"/>
      <c r="HLF55" s="14"/>
      <c r="HLG55" s="14"/>
      <c r="HLH55" s="14"/>
      <c r="HLI55" s="14"/>
      <c r="HLJ55" s="14"/>
      <c r="HLK55" s="14"/>
      <c r="HLL55" s="14"/>
      <c r="HLM55" s="14"/>
      <c r="HLN55" s="14"/>
      <c r="HLO55" s="14"/>
      <c r="HLP55" s="14"/>
      <c r="HLQ55" s="14"/>
      <c r="HLR55" s="14"/>
      <c r="HLS55" s="14"/>
      <c r="HLT55" s="14"/>
      <c r="HLU55" s="14"/>
      <c r="HLV55" s="14"/>
      <c r="HLW55" s="14"/>
      <c r="HLX55" s="14"/>
      <c r="HLY55" s="14"/>
      <c r="HLZ55" s="14"/>
      <c r="HMA55" s="14"/>
      <c r="HMB55" s="14"/>
      <c r="HMC55" s="14"/>
      <c r="HMD55" s="14"/>
      <c r="HME55" s="14"/>
      <c r="HMF55" s="14"/>
      <c r="HMG55" s="14"/>
      <c r="HMH55" s="14"/>
      <c r="HMI55" s="14"/>
      <c r="HMJ55" s="14"/>
      <c r="HMK55" s="14"/>
      <c r="HML55" s="14"/>
      <c r="HMM55" s="14"/>
      <c r="HMN55" s="14"/>
      <c r="HMO55" s="14"/>
      <c r="HMP55" s="14"/>
      <c r="HMQ55" s="14"/>
      <c r="HMR55" s="14"/>
      <c r="HMS55" s="14"/>
      <c r="HMT55" s="14"/>
      <c r="HMU55" s="14"/>
      <c r="HMV55" s="14"/>
      <c r="HMW55" s="14"/>
      <c r="HMX55" s="14"/>
      <c r="HMY55" s="14"/>
      <c r="HMZ55" s="14"/>
      <c r="HNA55" s="14"/>
      <c r="HNB55" s="14"/>
      <c r="HNC55" s="14"/>
      <c r="HND55" s="14"/>
      <c r="HNE55" s="14"/>
      <c r="HNF55" s="14"/>
      <c r="HNG55" s="14"/>
      <c r="HNH55" s="14"/>
      <c r="HNI55" s="14"/>
      <c r="HNJ55" s="14"/>
      <c r="HNK55" s="14"/>
      <c r="HNL55" s="14"/>
      <c r="HNM55" s="14"/>
      <c r="HNN55" s="14"/>
      <c r="HNO55" s="14"/>
      <c r="HNP55" s="14"/>
      <c r="HNQ55" s="14"/>
      <c r="HNR55" s="14"/>
      <c r="HNS55" s="14"/>
      <c r="HNT55" s="14"/>
      <c r="HNU55" s="14"/>
      <c r="HNV55" s="14"/>
      <c r="HNW55" s="14"/>
      <c r="HNX55" s="14"/>
      <c r="HNY55" s="14"/>
      <c r="HNZ55" s="14"/>
      <c r="HOA55" s="14"/>
      <c r="HOB55" s="14"/>
      <c r="HOC55" s="14"/>
      <c r="HOD55" s="14"/>
      <c r="HOE55" s="14"/>
      <c r="HOF55" s="14"/>
      <c r="HOG55" s="14"/>
      <c r="HOH55" s="14"/>
      <c r="HOI55" s="14"/>
      <c r="HOJ55" s="14"/>
      <c r="HOK55" s="14"/>
      <c r="HOL55" s="14"/>
      <c r="HOM55" s="14"/>
      <c r="HON55" s="14"/>
      <c r="HOO55" s="14"/>
      <c r="HOP55" s="14"/>
      <c r="HOQ55" s="14"/>
      <c r="HOR55" s="14"/>
      <c r="HOS55" s="14"/>
      <c r="HOT55" s="14"/>
      <c r="HOU55" s="14"/>
      <c r="HOV55" s="14"/>
      <c r="HOW55" s="14"/>
      <c r="HOX55" s="14"/>
      <c r="HOY55" s="14"/>
      <c r="HOZ55" s="14"/>
      <c r="HPA55" s="14"/>
      <c r="HPB55" s="14"/>
      <c r="HPC55" s="14"/>
      <c r="HPD55" s="14"/>
      <c r="HPE55" s="14"/>
      <c r="HPF55" s="14"/>
      <c r="HPG55" s="14"/>
      <c r="HPH55" s="14"/>
      <c r="HPI55" s="14"/>
      <c r="HPJ55" s="14"/>
      <c r="HPK55" s="14"/>
      <c r="HPL55" s="14"/>
      <c r="HPM55" s="14"/>
      <c r="HPN55" s="14"/>
      <c r="HPO55" s="14"/>
      <c r="HPP55" s="14"/>
      <c r="HPQ55" s="14"/>
      <c r="HPR55" s="14"/>
      <c r="HPS55" s="14"/>
      <c r="HPT55" s="14"/>
      <c r="HPU55" s="14"/>
      <c r="HPV55" s="14"/>
      <c r="HPW55" s="14"/>
      <c r="HPX55" s="14"/>
      <c r="HPY55" s="14"/>
      <c r="HPZ55" s="14"/>
      <c r="HQA55" s="14"/>
      <c r="HQB55" s="14"/>
      <c r="HQC55" s="14"/>
      <c r="HQD55" s="14"/>
      <c r="HQE55" s="14"/>
      <c r="HQF55" s="14"/>
      <c r="HQG55" s="14"/>
      <c r="HQH55" s="14"/>
      <c r="HQI55" s="14"/>
      <c r="HQJ55" s="14"/>
      <c r="HQK55" s="14"/>
      <c r="HQL55" s="14"/>
      <c r="HQM55" s="14"/>
      <c r="HQN55" s="14"/>
      <c r="HQO55" s="14"/>
      <c r="HQP55" s="14"/>
      <c r="HQQ55" s="14"/>
      <c r="HQR55" s="14"/>
      <c r="HQS55" s="14"/>
      <c r="HQT55" s="14"/>
      <c r="HQU55" s="14"/>
      <c r="HQV55" s="14"/>
      <c r="HQW55" s="14"/>
      <c r="HQX55" s="14"/>
      <c r="HQY55" s="14"/>
      <c r="HQZ55" s="14"/>
      <c r="HRA55" s="14"/>
      <c r="HRB55" s="14"/>
      <c r="HRC55" s="14"/>
      <c r="HRD55" s="14"/>
      <c r="HRE55" s="14"/>
      <c r="HRF55" s="14"/>
      <c r="HRG55" s="14"/>
      <c r="HRH55" s="14"/>
      <c r="HRI55" s="14"/>
      <c r="HRJ55" s="14"/>
      <c r="HRK55" s="14"/>
      <c r="HRL55" s="14"/>
      <c r="HRM55" s="14"/>
      <c r="HRN55" s="14"/>
      <c r="HRO55" s="14"/>
      <c r="HRP55" s="14"/>
      <c r="HRQ55" s="14"/>
      <c r="HRR55" s="14"/>
      <c r="HRS55" s="14"/>
      <c r="HRT55" s="14"/>
      <c r="HRU55" s="14"/>
      <c r="HRV55" s="14"/>
      <c r="HRW55" s="14"/>
      <c r="HRX55" s="14"/>
      <c r="HRY55" s="14"/>
      <c r="HRZ55" s="14"/>
      <c r="HSA55" s="14"/>
      <c r="HSB55" s="14"/>
      <c r="HSC55" s="14"/>
      <c r="HSD55" s="14"/>
      <c r="HSE55" s="14"/>
      <c r="HSF55" s="14"/>
      <c r="HSG55" s="14"/>
      <c r="HSH55" s="14"/>
      <c r="HSI55" s="14"/>
      <c r="HSJ55" s="14"/>
      <c r="HSK55" s="14"/>
      <c r="HSL55" s="14"/>
      <c r="HSM55" s="14"/>
      <c r="HSN55" s="14"/>
      <c r="HSO55" s="14"/>
      <c r="HSP55" s="14"/>
      <c r="HSQ55" s="14"/>
      <c r="HSR55" s="14"/>
      <c r="HSS55" s="14"/>
      <c r="HST55" s="14"/>
      <c r="HSU55" s="14"/>
      <c r="HSV55" s="14"/>
      <c r="HSW55" s="14"/>
      <c r="HSX55" s="14"/>
      <c r="HSY55" s="14"/>
      <c r="HSZ55" s="14"/>
      <c r="HTA55" s="14"/>
      <c r="HTB55" s="14"/>
      <c r="HTC55" s="14"/>
      <c r="HTD55" s="14"/>
      <c r="HTE55" s="14"/>
      <c r="HTF55" s="14"/>
      <c r="HTG55" s="14"/>
      <c r="HTH55" s="14"/>
      <c r="HTI55" s="14"/>
      <c r="HTJ55" s="14"/>
      <c r="HTK55" s="14"/>
      <c r="HTL55" s="14"/>
      <c r="HTM55" s="14"/>
      <c r="HTN55" s="14"/>
      <c r="HTO55" s="14"/>
      <c r="HTP55" s="14"/>
      <c r="HTQ55" s="14"/>
      <c r="HTR55" s="14"/>
      <c r="HTS55" s="14"/>
      <c r="HTT55" s="14"/>
      <c r="HTU55" s="14"/>
      <c r="HTV55" s="14"/>
      <c r="HTW55" s="14"/>
      <c r="HTX55" s="14"/>
      <c r="HTY55" s="14"/>
      <c r="HTZ55" s="14"/>
      <c r="HUA55" s="14"/>
      <c r="HUB55" s="14"/>
      <c r="HUC55" s="14"/>
      <c r="HUD55" s="14"/>
      <c r="HUE55" s="14"/>
      <c r="HUF55" s="14"/>
      <c r="HUG55" s="14"/>
      <c r="HUH55" s="14"/>
      <c r="HUI55" s="14"/>
      <c r="HUJ55" s="14"/>
      <c r="HUK55" s="14"/>
      <c r="HUL55" s="14"/>
      <c r="HUM55" s="14"/>
      <c r="HUN55" s="14"/>
      <c r="HUO55" s="14"/>
      <c r="HUP55" s="14"/>
      <c r="HUQ55" s="14"/>
      <c r="HUR55" s="14"/>
      <c r="HUS55" s="14"/>
      <c r="HUT55" s="14"/>
      <c r="HUU55" s="14"/>
      <c r="HUV55" s="14"/>
      <c r="HUW55" s="14"/>
      <c r="HUX55" s="14"/>
      <c r="HUY55" s="14"/>
      <c r="HUZ55" s="14"/>
      <c r="HVA55" s="14"/>
      <c r="HVB55" s="14"/>
      <c r="HVC55" s="14"/>
      <c r="HVD55" s="14"/>
      <c r="HVE55" s="14"/>
      <c r="HVF55" s="14"/>
      <c r="HVG55" s="14"/>
      <c r="HVH55" s="14"/>
      <c r="HVI55" s="14"/>
      <c r="HVJ55" s="14"/>
      <c r="HVK55" s="14"/>
      <c r="HVL55" s="14"/>
      <c r="HVM55" s="14"/>
      <c r="HVN55" s="14"/>
      <c r="HVO55" s="14"/>
      <c r="HVP55" s="14"/>
      <c r="HVQ55" s="14"/>
      <c r="HVR55" s="14"/>
      <c r="HVS55" s="14"/>
      <c r="HVT55" s="14"/>
      <c r="HVU55" s="14"/>
      <c r="HVV55" s="14"/>
      <c r="HVW55" s="14"/>
      <c r="HVX55" s="14"/>
      <c r="HVY55" s="14"/>
      <c r="HVZ55" s="14"/>
      <c r="HWA55" s="14"/>
      <c r="HWB55" s="14"/>
      <c r="HWC55" s="14"/>
      <c r="HWD55" s="14"/>
      <c r="HWE55" s="14"/>
      <c r="HWF55" s="14"/>
      <c r="HWG55" s="14"/>
      <c r="HWH55" s="14"/>
      <c r="HWI55" s="14"/>
      <c r="HWJ55" s="14"/>
      <c r="HWK55" s="14"/>
      <c r="HWL55" s="14"/>
      <c r="HWM55" s="14"/>
      <c r="HWN55" s="14"/>
      <c r="HWO55" s="14"/>
      <c r="HWP55" s="14"/>
      <c r="HWQ55" s="14"/>
      <c r="HWR55" s="14"/>
      <c r="HWS55" s="14"/>
      <c r="HWT55" s="14"/>
      <c r="HWU55" s="14"/>
      <c r="HWV55" s="14"/>
      <c r="HWW55" s="14"/>
      <c r="HWX55" s="14"/>
      <c r="HWY55" s="14"/>
      <c r="HWZ55" s="14"/>
      <c r="HXA55" s="14"/>
      <c r="HXB55" s="14"/>
      <c r="HXC55" s="14"/>
      <c r="HXD55" s="14"/>
      <c r="HXE55" s="14"/>
      <c r="HXF55" s="14"/>
      <c r="HXG55" s="14"/>
      <c r="HXH55" s="14"/>
      <c r="HXI55" s="14"/>
      <c r="HXJ55" s="14"/>
      <c r="HXK55" s="14"/>
      <c r="HXL55" s="14"/>
      <c r="HXM55" s="14"/>
      <c r="HXN55" s="14"/>
      <c r="HXO55" s="14"/>
      <c r="HXP55" s="14"/>
      <c r="HXQ55" s="14"/>
      <c r="HXR55" s="14"/>
      <c r="HXS55" s="14"/>
      <c r="HXT55" s="14"/>
      <c r="HXU55" s="14"/>
      <c r="HXV55" s="14"/>
      <c r="HXW55" s="14"/>
      <c r="HXX55" s="14"/>
      <c r="HXY55" s="14"/>
      <c r="HXZ55" s="14"/>
      <c r="HYA55" s="14"/>
      <c r="HYB55" s="14"/>
      <c r="HYC55" s="14"/>
      <c r="HYD55" s="14"/>
      <c r="HYE55" s="14"/>
      <c r="HYF55" s="14"/>
      <c r="HYG55" s="14"/>
      <c r="HYH55" s="14"/>
      <c r="HYI55" s="14"/>
      <c r="HYJ55" s="14"/>
      <c r="HYK55" s="14"/>
      <c r="HYL55" s="14"/>
      <c r="HYM55" s="14"/>
      <c r="HYN55" s="14"/>
      <c r="HYO55" s="14"/>
      <c r="HYP55" s="14"/>
      <c r="HYQ55" s="14"/>
      <c r="HYR55" s="14"/>
      <c r="HYS55" s="14"/>
      <c r="HYT55" s="14"/>
      <c r="HYU55" s="14"/>
      <c r="HYV55" s="14"/>
      <c r="HYW55" s="14"/>
      <c r="HYX55" s="14"/>
      <c r="HYY55" s="14"/>
      <c r="HYZ55" s="14"/>
      <c r="HZA55" s="14"/>
      <c r="HZB55" s="14"/>
      <c r="HZC55" s="14"/>
      <c r="HZD55" s="14"/>
      <c r="HZE55" s="14"/>
      <c r="HZF55" s="14"/>
      <c r="HZG55" s="14"/>
      <c r="HZH55" s="14"/>
      <c r="HZI55" s="14"/>
      <c r="HZJ55" s="14"/>
      <c r="HZK55" s="14"/>
      <c r="HZL55" s="14"/>
      <c r="HZM55" s="14"/>
      <c r="HZN55" s="14"/>
      <c r="HZO55" s="14"/>
      <c r="HZP55" s="14"/>
      <c r="HZQ55" s="14"/>
      <c r="HZR55" s="14"/>
      <c r="HZS55" s="14"/>
      <c r="HZT55" s="14"/>
      <c r="HZU55" s="14"/>
      <c r="HZV55" s="14"/>
      <c r="HZW55" s="14"/>
      <c r="HZX55" s="14"/>
      <c r="HZY55" s="14"/>
      <c r="HZZ55" s="14"/>
      <c r="IAA55" s="14"/>
      <c r="IAB55" s="14"/>
      <c r="IAC55" s="14"/>
      <c r="IAD55" s="14"/>
      <c r="IAE55" s="14"/>
      <c r="IAF55" s="14"/>
      <c r="IAG55" s="14"/>
      <c r="IAH55" s="14"/>
      <c r="IAI55" s="14"/>
      <c r="IAJ55" s="14"/>
      <c r="IAK55" s="14"/>
      <c r="IAL55" s="14"/>
      <c r="IAM55" s="14"/>
      <c r="IAN55" s="14"/>
      <c r="IAO55" s="14"/>
      <c r="IAP55" s="14"/>
      <c r="IAQ55" s="14"/>
      <c r="IAR55" s="14"/>
      <c r="IAS55" s="14"/>
      <c r="IAT55" s="14"/>
      <c r="IAU55" s="14"/>
      <c r="IAV55" s="14"/>
      <c r="IAW55" s="14"/>
      <c r="IAX55" s="14"/>
      <c r="IAY55" s="14"/>
      <c r="IAZ55" s="14"/>
      <c r="IBA55" s="14"/>
      <c r="IBB55" s="14"/>
      <c r="IBC55" s="14"/>
      <c r="IBD55" s="14"/>
      <c r="IBE55" s="14"/>
      <c r="IBF55" s="14"/>
      <c r="IBG55" s="14"/>
      <c r="IBH55" s="14"/>
      <c r="IBI55" s="14"/>
      <c r="IBJ55" s="14"/>
      <c r="IBK55" s="14"/>
      <c r="IBL55" s="14"/>
      <c r="IBM55" s="14"/>
      <c r="IBN55" s="14"/>
      <c r="IBO55" s="14"/>
      <c r="IBP55" s="14"/>
      <c r="IBQ55" s="14"/>
      <c r="IBR55" s="14"/>
      <c r="IBS55" s="14"/>
      <c r="IBT55" s="14"/>
      <c r="IBU55" s="14"/>
      <c r="IBV55" s="14"/>
      <c r="IBW55" s="14"/>
      <c r="IBX55" s="14"/>
      <c r="IBY55" s="14"/>
      <c r="IBZ55" s="14"/>
      <c r="ICA55" s="14"/>
      <c r="ICB55" s="14"/>
      <c r="ICC55" s="14"/>
      <c r="ICD55" s="14"/>
      <c r="ICE55" s="14"/>
      <c r="ICF55" s="14"/>
      <c r="ICG55" s="14"/>
      <c r="ICH55" s="14"/>
      <c r="ICI55" s="14"/>
      <c r="ICJ55" s="14"/>
      <c r="ICK55" s="14"/>
      <c r="ICL55" s="14"/>
      <c r="ICM55" s="14"/>
      <c r="ICN55" s="14"/>
      <c r="ICO55" s="14"/>
      <c r="ICP55" s="14"/>
      <c r="ICQ55" s="14"/>
      <c r="ICR55" s="14"/>
      <c r="ICS55" s="14"/>
      <c r="ICT55" s="14"/>
      <c r="ICU55" s="14"/>
      <c r="ICV55" s="14"/>
      <c r="ICW55" s="14"/>
      <c r="ICX55" s="14"/>
      <c r="ICY55" s="14"/>
      <c r="ICZ55" s="14"/>
      <c r="IDA55" s="14"/>
      <c r="IDB55" s="14"/>
      <c r="IDC55" s="14"/>
      <c r="IDD55" s="14"/>
      <c r="IDE55" s="14"/>
      <c r="IDF55" s="14"/>
      <c r="IDG55" s="14"/>
      <c r="IDH55" s="14"/>
      <c r="IDI55" s="14"/>
      <c r="IDJ55" s="14"/>
      <c r="IDK55" s="14"/>
      <c r="IDL55" s="14"/>
      <c r="IDM55" s="14"/>
      <c r="IDN55" s="14"/>
      <c r="IDO55" s="14"/>
      <c r="IDP55" s="14"/>
      <c r="IDQ55" s="14"/>
      <c r="IDR55" s="14"/>
      <c r="IDS55" s="14"/>
      <c r="IDT55" s="14"/>
      <c r="IDU55" s="14"/>
      <c r="IDV55" s="14"/>
      <c r="IDW55" s="14"/>
      <c r="IDX55" s="14"/>
      <c r="IDY55" s="14"/>
      <c r="IDZ55" s="14"/>
      <c r="IEA55" s="14"/>
      <c r="IEB55" s="14"/>
      <c r="IEC55" s="14"/>
      <c r="IED55" s="14"/>
      <c r="IEE55" s="14"/>
      <c r="IEF55" s="14"/>
      <c r="IEG55" s="14"/>
      <c r="IEH55" s="14"/>
      <c r="IEI55" s="14"/>
      <c r="IEJ55" s="14"/>
      <c r="IEK55" s="14"/>
      <c r="IEL55" s="14"/>
      <c r="IEM55" s="14"/>
      <c r="IEN55" s="14"/>
      <c r="IEO55" s="14"/>
      <c r="IEP55" s="14"/>
      <c r="IEQ55" s="14"/>
      <c r="IER55" s="14"/>
      <c r="IES55" s="14"/>
      <c r="IET55" s="14"/>
      <c r="IEU55" s="14"/>
      <c r="IEV55" s="14"/>
      <c r="IEW55" s="14"/>
      <c r="IEX55" s="14"/>
      <c r="IEY55" s="14"/>
      <c r="IEZ55" s="14"/>
      <c r="IFA55" s="14"/>
      <c r="IFB55" s="14"/>
      <c r="IFC55" s="14"/>
      <c r="IFD55" s="14"/>
      <c r="IFE55" s="14"/>
      <c r="IFF55" s="14"/>
      <c r="IFG55" s="14"/>
      <c r="IFH55" s="14"/>
      <c r="IFI55" s="14"/>
      <c r="IFJ55" s="14"/>
      <c r="IFK55" s="14"/>
      <c r="IFL55" s="14"/>
      <c r="IFM55" s="14"/>
      <c r="IFN55" s="14"/>
      <c r="IFO55" s="14"/>
      <c r="IFP55" s="14"/>
      <c r="IFQ55" s="14"/>
      <c r="IFR55" s="14"/>
      <c r="IFS55" s="14"/>
      <c r="IFT55" s="14"/>
      <c r="IFU55" s="14"/>
      <c r="IFV55" s="14"/>
      <c r="IFW55" s="14"/>
      <c r="IFX55" s="14"/>
      <c r="IFY55" s="14"/>
      <c r="IFZ55" s="14"/>
      <c r="IGA55" s="14"/>
      <c r="IGB55" s="14"/>
      <c r="IGC55" s="14"/>
      <c r="IGD55" s="14"/>
      <c r="IGE55" s="14"/>
      <c r="IGF55" s="14"/>
      <c r="IGG55" s="14"/>
      <c r="IGH55" s="14"/>
      <c r="IGI55" s="14"/>
      <c r="IGJ55" s="14"/>
      <c r="IGK55" s="14"/>
      <c r="IGL55" s="14"/>
      <c r="IGM55" s="14"/>
      <c r="IGN55" s="14"/>
      <c r="IGO55" s="14"/>
      <c r="IGP55" s="14"/>
      <c r="IGQ55" s="14"/>
      <c r="IGR55" s="14"/>
      <c r="IGS55" s="14"/>
      <c r="IGT55" s="14"/>
      <c r="IGU55" s="14"/>
      <c r="IGV55" s="14"/>
      <c r="IGW55" s="14"/>
      <c r="IGX55" s="14"/>
      <c r="IGY55" s="14"/>
      <c r="IGZ55" s="14"/>
      <c r="IHA55" s="14"/>
      <c r="IHB55" s="14"/>
      <c r="IHC55" s="14"/>
      <c r="IHD55" s="14"/>
      <c r="IHE55" s="14"/>
      <c r="IHF55" s="14"/>
      <c r="IHG55" s="14"/>
      <c r="IHH55" s="14"/>
      <c r="IHI55" s="14"/>
      <c r="IHJ55" s="14"/>
      <c r="IHK55" s="14"/>
      <c r="IHL55" s="14"/>
      <c r="IHM55" s="14"/>
      <c r="IHN55" s="14"/>
      <c r="IHO55" s="14"/>
      <c r="IHP55" s="14"/>
      <c r="IHQ55" s="14"/>
      <c r="IHR55" s="14"/>
      <c r="IHS55" s="14"/>
      <c r="IHT55" s="14"/>
      <c r="IHU55" s="14"/>
      <c r="IHV55" s="14"/>
      <c r="IHW55" s="14"/>
      <c r="IHX55" s="14"/>
      <c r="IHY55" s="14"/>
      <c r="IHZ55" s="14"/>
      <c r="IIA55" s="14"/>
      <c r="IIB55" s="14"/>
      <c r="IIC55" s="14"/>
      <c r="IID55" s="14"/>
      <c r="IIE55" s="14"/>
      <c r="IIF55" s="14"/>
      <c r="IIG55" s="14"/>
      <c r="IIH55" s="14"/>
      <c r="III55" s="14"/>
      <c r="IIJ55" s="14"/>
      <c r="IIK55" s="14"/>
      <c r="IIL55" s="14"/>
      <c r="IIM55" s="14"/>
      <c r="IIN55" s="14"/>
      <c r="IIO55" s="14"/>
      <c r="IIP55" s="14"/>
      <c r="IIQ55" s="14"/>
      <c r="IIR55" s="14"/>
      <c r="IIS55" s="14"/>
      <c r="IIT55" s="14"/>
      <c r="IIU55" s="14"/>
      <c r="IIV55" s="14"/>
      <c r="IIW55" s="14"/>
      <c r="IIX55" s="14"/>
      <c r="IIY55" s="14"/>
      <c r="IIZ55" s="14"/>
      <c r="IJA55" s="14"/>
      <c r="IJB55" s="14"/>
      <c r="IJC55" s="14"/>
      <c r="IJD55" s="14"/>
      <c r="IJE55" s="14"/>
      <c r="IJF55" s="14"/>
      <c r="IJG55" s="14"/>
      <c r="IJH55" s="14"/>
      <c r="IJI55" s="14"/>
      <c r="IJJ55" s="14"/>
      <c r="IJK55" s="14"/>
      <c r="IJL55" s="14"/>
      <c r="IJM55" s="14"/>
      <c r="IJN55" s="14"/>
      <c r="IJO55" s="14"/>
      <c r="IJP55" s="14"/>
      <c r="IJQ55" s="14"/>
      <c r="IJR55" s="14"/>
      <c r="IJS55" s="14"/>
      <c r="IJT55" s="14"/>
      <c r="IJU55" s="14"/>
      <c r="IJV55" s="14"/>
      <c r="IJW55" s="14"/>
      <c r="IJX55" s="14"/>
      <c r="IJY55" s="14"/>
      <c r="IJZ55" s="14"/>
      <c r="IKA55" s="14"/>
      <c r="IKB55" s="14"/>
      <c r="IKC55" s="14"/>
      <c r="IKD55" s="14"/>
      <c r="IKE55" s="14"/>
      <c r="IKF55" s="14"/>
      <c r="IKG55" s="14"/>
      <c r="IKH55" s="14"/>
      <c r="IKI55" s="14"/>
      <c r="IKJ55" s="14"/>
      <c r="IKK55" s="14"/>
      <c r="IKL55" s="14"/>
      <c r="IKM55" s="14"/>
      <c r="IKN55" s="14"/>
      <c r="IKO55" s="14"/>
      <c r="IKP55" s="14"/>
      <c r="IKQ55" s="14"/>
      <c r="IKR55" s="14"/>
      <c r="IKS55" s="14"/>
      <c r="IKT55" s="14"/>
      <c r="IKU55" s="14"/>
      <c r="IKV55" s="14"/>
      <c r="IKW55" s="14"/>
      <c r="IKX55" s="14"/>
      <c r="IKY55" s="14"/>
      <c r="IKZ55" s="14"/>
      <c r="ILA55" s="14"/>
      <c r="ILB55" s="14"/>
      <c r="ILC55" s="14"/>
      <c r="ILD55" s="14"/>
      <c r="ILE55" s="14"/>
      <c r="ILF55" s="14"/>
      <c r="ILG55" s="14"/>
      <c r="ILH55" s="14"/>
      <c r="ILI55" s="14"/>
      <c r="ILJ55" s="14"/>
      <c r="ILK55" s="14"/>
      <c r="ILL55" s="14"/>
      <c r="ILM55" s="14"/>
      <c r="ILN55" s="14"/>
      <c r="ILO55" s="14"/>
      <c r="ILP55" s="14"/>
      <c r="ILQ55" s="14"/>
      <c r="ILR55" s="14"/>
      <c r="ILS55" s="14"/>
      <c r="ILT55" s="14"/>
      <c r="ILU55" s="14"/>
      <c r="ILV55" s="14"/>
      <c r="ILW55" s="14"/>
      <c r="ILX55" s="14"/>
      <c r="ILY55" s="14"/>
      <c r="ILZ55" s="14"/>
      <c r="IMA55" s="14"/>
      <c r="IMB55" s="14"/>
      <c r="IMC55" s="14"/>
      <c r="IMD55" s="14"/>
      <c r="IME55" s="14"/>
      <c r="IMF55" s="14"/>
      <c r="IMG55" s="14"/>
      <c r="IMH55" s="14"/>
      <c r="IMI55" s="14"/>
      <c r="IMJ55" s="14"/>
      <c r="IMK55" s="14"/>
      <c r="IML55" s="14"/>
      <c r="IMM55" s="14"/>
      <c r="IMN55" s="14"/>
      <c r="IMO55" s="14"/>
      <c r="IMP55" s="14"/>
      <c r="IMQ55" s="14"/>
      <c r="IMR55" s="14"/>
      <c r="IMS55" s="14"/>
      <c r="IMT55" s="14"/>
      <c r="IMU55" s="14"/>
      <c r="IMV55" s="14"/>
      <c r="IMW55" s="14"/>
      <c r="IMX55" s="14"/>
      <c r="IMY55" s="14"/>
      <c r="IMZ55" s="14"/>
      <c r="INA55" s="14"/>
      <c r="INB55" s="14"/>
      <c r="INC55" s="14"/>
      <c r="IND55" s="14"/>
      <c r="INE55" s="14"/>
      <c r="INF55" s="14"/>
      <c r="ING55" s="14"/>
      <c r="INH55" s="14"/>
      <c r="INI55" s="14"/>
      <c r="INJ55" s="14"/>
      <c r="INK55" s="14"/>
      <c r="INL55" s="14"/>
      <c r="INM55" s="14"/>
      <c r="INN55" s="14"/>
      <c r="INO55" s="14"/>
      <c r="INP55" s="14"/>
      <c r="INQ55" s="14"/>
      <c r="INR55" s="14"/>
      <c r="INS55" s="14"/>
      <c r="INT55" s="14"/>
      <c r="INU55" s="14"/>
      <c r="INV55" s="14"/>
      <c r="INW55" s="14"/>
      <c r="INX55" s="14"/>
      <c r="INY55" s="14"/>
      <c r="INZ55" s="14"/>
      <c r="IOA55" s="14"/>
      <c r="IOB55" s="14"/>
      <c r="IOC55" s="14"/>
      <c r="IOD55" s="14"/>
      <c r="IOE55" s="14"/>
      <c r="IOF55" s="14"/>
      <c r="IOG55" s="14"/>
      <c r="IOH55" s="14"/>
      <c r="IOI55" s="14"/>
      <c r="IOJ55" s="14"/>
      <c r="IOK55" s="14"/>
      <c r="IOL55" s="14"/>
      <c r="IOM55" s="14"/>
      <c r="ION55" s="14"/>
      <c r="IOO55" s="14"/>
      <c r="IOP55" s="14"/>
      <c r="IOQ55" s="14"/>
      <c r="IOR55" s="14"/>
      <c r="IOS55" s="14"/>
      <c r="IOT55" s="14"/>
      <c r="IOU55" s="14"/>
      <c r="IOV55" s="14"/>
      <c r="IOW55" s="14"/>
      <c r="IOX55" s="14"/>
      <c r="IOY55" s="14"/>
      <c r="IOZ55" s="14"/>
      <c r="IPA55" s="14"/>
      <c r="IPB55" s="14"/>
      <c r="IPC55" s="14"/>
      <c r="IPD55" s="14"/>
      <c r="IPE55" s="14"/>
      <c r="IPF55" s="14"/>
      <c r="IPG55" s="14"/>
      <c r="IPH55" s="14"/>
      <c r="IPI55" s="14"/>
      <c r="IPJ55" s="14"/>
      <c r="IPK55" s="14"/>
      <c r="IPL55" s="14"/>
      <c r="IPM55" s="14"/>
      <c r="IPN55" s="14"/>
      <c r="IPO55" s="14"/>
      <c r="IPP55" s="14"/>
      <c r="IPQ55" s="14"/>
      <c r="IPR55" s="14"/>
      <c r="IPS55" s="14"/>
      <c r="IPT55" s="14"/>
      <c r="IPU55" s="14"/>
      <c r="IPV55" s="14"/>
      <c r="IPW55" s="14"/>
      <c r="IPX55" s="14"/>
      <c r="IPY55" s="14"/>
      <c r="IPZ55" s="14"/>
      <c r="IQA55" s="14"/>
      <c r="IQB55" s="14"/>
      <c r="IQC55" s="14"/>
      <c r="IQD55" s="14"/>
      <c r="IQE55" s="14"/>
      <c r="IQF55" s="14"/>
      <c r="IQG55" s="14"/>
      <c r="IQH55" s="14"/>
      <c r="IQI55" s="14"/>
      <c r="IQJ55" s="14"/>
      <c r="IQK55" s="14"/>
      <c r="IQL55" s="14"/>
      <c r="IQM55" s="14"/>
      <c r="IQN55" s="14"/>
      <c r="IQO55" s="14"/>
      <c r="IQP55" s="14"/>
      <c r="IQQ55" s="14"/>
      <c r="IQR55" s="14"/>
      <c r="IQS55" s="14"/>
      <c r="IQT55" s="14"/>
      <c r="IQU55" s="14"/>
      <c r="IQV55" s="14"/>
      <c r="IQW55" s="14"/>
      <c r="IQX55" s="14"/>
      <c r="IQY55" s="14"/>
      <c r="IQZ55" s="14"/>
      <c r="IRA55" s="14"/>
      <c r="IRB55" s="14"/>
      <c r="IRC55" s="14"/>
      <c r="IRD55" s="14"/>
      <c r="IRE55" s="14"/>
      <c r="IRF55" s="14"/>
      <c r="IRG55" s="14"/>
      <c r="IRH55" s="14"/>
      <c r="IRI55" s="14"/>
      <c r="IRJ55" s="14"/>
      <c r="IRK55" s="14"/>
      <c r="IRL55" s="14"/>
      <c r="IRM55" s="14"/>
      <c r="IRN55" s="14"/>
      <c r="IRO55" s="14"/>
      <c r="IRP55" s="14"/>
      <c r="IRQ55" s="14"/>
      <c r="IRR55" s="14"/>
      <c r="IRS55" s="14"/>
      <c r="IRT55" s="14"/>
      <c r="IRU55" s="14"/>
      <c r="IRV55" s="14"/>
      <c r="IRW55" s="14"/>
      <c r="IRX55" s="14"/>
      <c r="IRY55" s="14"/>
      <c r="IRZ55" s="14"/>
      <c r="ISA55" s="14"/>
      <c r="ISB55" s="14"/>
      <c r="ISC55" s="14"/>
      <c r="ISD55" s="14"/>
      <c r="ISE55" s="14"/>
      <c r="ISF55" s="14"/>
      <c r="ISG55" s="14"/>
      <c r="ISH55" s="14"/>
      <c r="ISI55" s="14"/>
      <c r="ISJ55" s="14"/>
      <c r="ISK55" s="14"/>
      <c r="ISL55" s="14"/>
      <c r="ISM55" s="14"/>
      <c r="ISN55" s="14"/>
      <c r="ISO55" s="14"/>
      <c r="ISP55" s="14"/>
      <c r="ISQ55" s="14"/>
      <c r="ISR55" s="14"/>
      <c r="ISS55" s="14"/>
      <c r="IST55" s="14"/>
      <c r="ISU55" s="14"/>
      <c r="ISV55" s="14"/>
      <c r="ISW55" s="14"/>
      <c r="ISX55" s="14"/>
      <c r="ISY55" s="14"/>
      <c r="ISZ55" s="14"/>
      <c r="ITA55" s="14"/>
      <c r="ITB55" s="14"/>
      <c r="ITC55" s="14"/>
      <c r="ITD55" s="14"/>
      <c r="ITE55" s="14"/>
      <c r="ITF55" s="14"/>
      <c r="ITG55" s="14"/>
      <c r="ITH55" s="14"/>
      <c r="ITI55" s="14"/>
      <c r="ITJ55" s="14"/>
      <c r="ITK55" s="14"/>
      <c r="ITL55" s="14"/>
      <c r="ITM55" s="14"/>
      <c r="ITN55" s="14"/>
      <c r="ITO55" s="14"/>
      <c r="ITP55" s="14"/>
      <c r="ITQ55" s="14"/>
      <c r="ITR55" s="14"/>
      <c r="ITS55" s="14"/>
      <c r="ITT55" s="14"/>
      <c r="ITU55" s="14"/>
      <c r="ITV55" s="14"/>
      <c r="ITW55" s="14"/>
      <c r="ITX55" s="14"/>
      <c r="ITY55" s="14"/>
      <c r="ITZ55" s="14"/>
      <c r="IUA55" s="14"/>
      <c r="IUB55" s="14"/>
      <c r="IUC55" s="14"/>
      <c r="IUD55" s="14"/>
      <c r="IUE55" s="14"/>
      <c r="IUF55" s="14"/>
      <c r="IUG55" s="14"/>
      <c r="IUH55" s="14"/>
      <c r="IUI55" s="14"/>
      <c r="IUJ55" s="14"/>
      <c r="IUK55" s="14"/>
      <c r="IUL55" s="14"/>
      <c r="IUM55" s="14"/>
      <c r="IUN55" s="14"/>
      <c r="IUO55" s="14"/>
      <c r="IUP55" s="14"/>
      <c r="IUQ55" s="14"/>
      <c r="IUR55" s="14"/>
      <c r="IUS55" s="14"/>
      <c r="IUT55" s="14"/>
      <c r="IUU55" s="14"/>
      <c r="IUV55" s="14"/>
      <c r="IUW55" s="14"/>
      <c r="IUX55" s="14"/>
      <c r="IUY55" s="14"/>
      <c r="IUZ55" s="14"/>
      <c r="IVA55" s="14"/>
      <c r="IVB55" s="14"/>
      <c r="IVC55" s="14"/>
      <c r="IVD55" s="14"/>
      <c r="IVE55" s="14"/>
      <c r="IVF55" s="14"/>
      <c r="IVG55" s="14"/>
      <c r="IVH55" s="14"/>
      <c r="IVI55" s="14"/>
      <c r="IVJ55" s="14"/>
      <c r="IVK55" s="14"/>
      <c r="IVL55" s="14"/>
      <c r="IVM55" s="14"/>
      <c r="IVN55" s="14"/>
      <c r="IVO55" s="14"/>
      <c r="IVP55" s="14"/>
      <c r="IVQ55" s="14"/>
      <c r="IVR55" s="14"/>
      <c r="IVS55" s="14"/>
      <c r="IVT55" s="14"/>
      <c r="IVU55" s="14"/>
      <c r="IVV55" s="14"/>
      <c r="IVW55" s="14"/>
      <c r="IVX55" s="14"/>
      <c r="IVY55" s="14"/>
      <c r="IVZ55" s="14"/>
      <c r="IWA55" s="14"/>
      <c r="IWB55" s="14"/>
      <c r="IWC55" s="14"/>
      <c r="IWD55" s="14"/>
      <c r="IWE55" s="14"/>
      <c r="IWF55" s="14"/>
      <c r="IWG55" s="14"/>
      <c r="IWH55" s="14"/>
      <c r="IWI55" s="14"/>
      <c r="IWJ55" s="14"/>
      <c r="IWK55" s="14"/>
      <c r="IWL55" s="14"/>
      <c r="IWM55" s="14"/>
      <c r="IWN55" s="14"/>
      <c r="IWO55" s="14"/>
      <c r="IWP55" s="14"/>
      <c r="IWQ55" s="14"/>
      <c r="IWR55" s="14"/>
      <c r="IWS55" s="14"/>
      <c r="IWT55" s="14"/>
      <c r="IWU55" s="14"/>
      <c r="IWV55" s="14"/>
      <c r="IWW55" s="14"/>
      <c r="IWX55" s="14"/>
      <c r="IWY55" s="14"/>
      <c r="IWZ55" s="14"/>
      <c r="IXA55" s="14"/>
      <c r="IXB55" s="14"/>
      <c r="IXC55" s="14"/>
      <c r="IXD55" s="14"/>
      <c r="IXE55" s="14"/>
      <c r="IXF55" s="14"/>
      <c r="IXG55" s="14"/>
      <c r="IXH55" s="14"/>
      <c r="IXI55" s="14"/>
      <c r="IXJ55" s="14"/>
      <c r="IXK55" s="14"/>
      <c r="IXL55" s="14"/>
      <c r="IXM55" s="14"/>
      <c r="IXN55" s="14"/>
      <c r="IXO55" s="14"/>
      <c r="IXP55" s="14"/>
      <c r="IXQ55" s="14"/>
      <c r="IXR55" s="14"/>
      <c r="IXS55" s="14"/>
      <c r="IXT55" s="14"/>
      <c r="IXU55" s="14"/>
      <c r="IXV55" s="14"/>
      <c r="IXW55" s="14"/>
      <c r="IXX55" s="14"/>
      <c r="IXY55" s="14"/>
      <c r="IXZ55" s="14"/>
      <c r="IYA55" s="14"/>
      <c r="IYB55" s="14"/>
      <c r="IYC55" s="14"/>
      <c r="IYD55" s="14"/>
      <c r="IYE55" s="14"/>
      <c r="IYF55" s="14"/>
      <c r="IYG55" s="14"/>
      <c r="IYH55" s="14"/>
      <c r="IYI55" s="14"/>
      <c r="IYJ55" s="14"/>
      <c r="IYK55" s="14"/>
      <c r="IYL55" s="14"/>
      <c r="IYM55" s="14"/>
      <c r="IYN55" s="14"/>
      <c r="IYO55" s="14"/>
      <c r="IYP55" s="14"/>
      <c r="IYQ55" s="14"/>
      <c r="IYR55" s="14"/>
      <c r="IYS55" s="14"/>
      <c r="IYT55" s="14"/>
      <c r="IYU55" s="14"/>
      <c r="IYV55" s="14"/>
      <c r="IYW55" s="14"/>
      <c r="IYX55" s="14"/>
      <c r="IYY55" s="14"/>
      <c r="IYZ55" s="14"/>
      <c r="IZA55" s="14"/>
      <c r="IZB55" s="14"/>
      <c r="IZC55" s="14"/>
      <c r="IZD55" s="14"/>
      <c r="IZE55" s="14"/>
      <c r="IZF55" s="14"/>
      <c r="IZG55" s="14"/>
      <c r="IZH55" s="14"/>
      <c r="IZI55" s="14"/>
      <c r="IZJ55" s="14"/>
      <c r="IZK55" s="14"/>
      <c r="IZL55" s="14"/>
      <c r="IZM55" s="14"/>
      <c r="IZN55" s="14"/>
      <c r="IZO55" s="14"/>
      <c r="IZP55" s="14"/>
      <c r="IZQ55" s="14"/>
      <c r="IZR55" s="14"/>
      <c r="IZS55" s="14"/>
      <c r="IZT55" s="14"/>
      <c r="IZU55" s="14"/>
      <c r="IZV55" s="14"/>
      <c r="IZW55" s="14"/>
      <c r="IZX55" s="14"/>
      <c r="IZY55" s="14"/>
      <c r="IZZ55" s="14"/>
      <c r="JAA55" s="14"/>
      <c r="JAB55" s="14"/>
      <c r="JAC55" s="14"/>
      <c r="JAD55" s="14"/>
      <c r="JAE55" s="14"/>
      <c r="JAF55" s="14"/>
      <c r="JAG55" s="14"/>
      <c r="JAH55" s="14"/>
      <c r="JAI55" s="14"/>
      <c r="JAJ55" s="14"/>
      <c r="JAK55" s="14"/>
      <c r="JAL55" s="14"/>
      <c r="JAM55" s="14"/>
      <c r="JAN55" s="14"/>
      <c r="JAO55" s="14"/>
      <c r="JAP55" s="14"/>
      <c r="JAQ55" s="14"/>
      <c r="JAR55" s="14"/>
      <c r="JAS55" s="14"/>
      <c r="JAT55" s="14"/>
      <c r="JAU55" s="14"/>
      <c r="JAV55" s="14"/>
      <c r="JAW55" s="14"/>
      <c r="JAX55" s="14"/>
      <c r="JAY55" s="14"/>
      <c r="JAZ55" s="14"/>
      <c r="JBA55" s="14"/>
      <c r="JBB55" s="14"/>
      <c r="JBC55" s="14"/>
      <c r="JBD55" s="14"/>
      <c r="JBE55" s="14"/>
      <c r="JBF55" s="14"/>
      <c r="JBG55" s="14"/>
      <c r="JBH55" s="14"/>
      <c r="JBI55" s="14"/>
      <c r="JBJ55" s="14"/>
      <c r="JBK55" s="14"/>
      <c r="JBL55" s="14"/>
      <c r="JBM55" s="14"/>
      <c r="JBN55" s="14"/>
      <c r="JBO55" s="14"/>
      <c r="JBP55" s="14"/>
      <c r="JBQ55" s="14"/>
      <c r="JBR55" s="14"/>
      <c r="JBS55" s="14"/>
      <c r="JBT55" s="14"/>
      <c r="JBU55" s="14"/>
      <c r="JBV55" s="14"/>
      <c r="JBW55" s="14"/>
      <c r="JBX55" s="14"/>
      <c r="JBY55" s="14"/>
      <c r="JBZ55" s="14"/>
      <c r="JCA55" s="14"/>
      <c r="JCB55" s="14"/>
      <c r="JCC55" s="14"/>
      <c r="JCD55" s="14"/>
      <c r="JCE55" s="14"/>
      <c r="JCF55" s="14"/>
      <c r="JCG55" s="14"/>
      <c r="JCH55" s="14"/>
      <c r="JCI55" s="14"/>
      <c r="JCJ55" s="14"/>
      <c r="JCK55" s="14"/>
      <c r="JCL55" s="14"/>
      <c r="JCM55" s="14"/>
      <c r="JCN55" s="14"/>
      <c r="JCO55" s="14"/>
      <c r="JCP55" s="14"/>
      <c r="JCQ55" s="14"/>
      <c r="JCR55" s="14"/>
      <c r="JCS55" s="14"/>
      <c r="JCT55" s="14"/>
      <c r="JCU55" s="14"/>
      <c r="JCV55" s="14"/>
      <c r="JCW55" s="14"/>
      <c r="JCX55" s="14"/>
      <c r="JCY55" s="14"/>
      <c r="JCZ55" s="14"/>
      <c r="JDA55" s="14"/>
      <c r="JDB55" s="14"/>
      <c r="JDC55" s="14"/>
      <c r="JDD55" s="14"/>
      <c r="JDE55" s="14"/>
      <c r="JDF55" s="14"/>
      <c r="JDG55" s="14"/>
      <c r="JDH55" s="14"/>
      <c r="JDI55" s="14"/>
      <c r="JDJ55" s="14"/>
      <c r="JDK55" s="14"/>
      <c r="JDL55" s="14"/>
      <c r="JDM55" s="14"/>
      <c r="JDN55" s="14"/>
      <c r="JDO55" s="14"/>
      <c r="JDP55" s="14"/>
      <c r="JDQ55" s="14"/>
      <c r="JDR55" s="14"/>
      <c r="JDS55" s="14"/>
      <c r="JDT55" s="14"/>
      <c r="JDU55" s="14"/>
      <c r="JDV55" s="14"/>
      <c r="JDW55" s="14"/>
      <c r="JDX55" s="14"/>
      <c r="JDY55" s="14"/>
      <c r="JDZ55" s="14"/>
      <c r="JEA55" s="14"/>
      <c r="JEB55" s="14"/>
      <c r="JEC55" s="14"/>
      <c r="JED55" s="14"/>
      <c r="JEE55" s="14"/>
      <c r="JEF55" s="14"/>
      <c r="JEG55" s="14"/>
      <c r="JEH55" s="14"/>
      <c r="JEI55" s="14"/>
      <c r="JEJ55" s="14"/>
      <c r="JEK55" s="14"/>
      <c r="JEL55" s="14"/>
      <c r="JEM55" s="14"/>
      <c r="JEN55" s="14"/>
      <c r="JEO55" s="14"/>
      <c r="JEP55" s="14"/>
      <c r="JEQ55" s="14"/>
      <c r="JER55" s="14"/>
      <c r="JES55" s="14"/>
      <c r="JET55" s="14"/>
      <c r="JEU55" s="14"/>
      <c r="JEV55" s="14"/>
      <c r="JEW55" s="14"/>
      <c r="JEX55" s="14"/>
      <c r="JEY55" s="14"/>
      <c r="JEZ55" s="14"/>
      <c r="JFA55" s="14"/>
      <c r="JFB55" s="14"/>
      <c r="JFC55" s="14"/>
      <c r="JFD55" s="14"/>
      <c r="JFE55" s="14"/>
      <c r="JFF55" s="14"/>
      <c r="JFG55" s="14"/>
      <c r="JFH55" s="14"/>
      <c r="JFI55" s="14"/>
      <c r="JFJ55" s="14"/>
      <c r="JFK55" s="14"/>
      <c r="JFL55" s="14"/>
      <c r="JFM55" s="14"/>
      <c r="JFN55" s="14"/>
      <c r="JFO55" s="14"/>
      <c r="JFP55" s="14"/>
      <c r="JFQ55" s="14"/>
      <c r="JFR55" s="14"/>
      <c r="JFS55" s="14"/>
      <c r="JFT55" s="14"/>
      <c r="JFU55" s="14"/>
      <c r="JFV55" s="14"/>
      <c r="JFW55" s="14"/>
      <c r="JFX55" s="14"/>
      <c r="JFY55" s="14"/>
      <c r="JFZ55" s="14"/>
      <c r="JGA55" s="14"/>
      <c r="JGB55" s="14"/>
      <c r="JGC55" s="14"/>
      <c r="JGD55" s="14"/>
      <c r="JGE55" s="14"/>
      <c r="JGF55" s="14"/>
      <c r="JGG55" s="14"/>
      <c r="JGH55" s="14"/>
      <c r="JGI55" s="14"/>
      <c r="JGJ55" s="14"/>
      <c r="JGK55" s="14"/>
      <c r="JGL55" s="14"/>
      <c r="JGM55" s="14"/>
      <c r="JGN55" s="14"/>
      <c r="JGO55" s="14"/>
      <c r="JGP55" s="14"/>
      <c r="JGQ55" s="14"/>
      <c r="JGR55" s="14"/>
      <c r="JGS55" s="14"/>
      <c r="JGT55" s="14"/>
      <c r="JGU55" s="14"/>
      <c r="JGV55" s="14"/>
      <c r="JGW55" s="14"/>
      <c r="JGX55" s="14"/>
      <c r="JGY55" s="14"/>
      <c r="JGZ55" s="14"/>
      <c r="JHA55" s="14"/>
      <c r="JHB55" s="14"/>
      <c r="JHC55" s="14"/>
      <c r="JHD55" s="14"/>
      <c r="JHE55" s="14"/>
      <c r="JHF55" s="14"/>
      <c r="JHG55" s="14"/>
      <c r="JHH55" s="14"/>
      <c r="JHI55" s="14"/>
      <c r="JHJ55" s="14"/>
      <c r="JHK55" s="14"/>
      <c r="JHL55" s="14"/>
      <c r="JHM55" s="14"/>
      <c r="JHN55" s="14"/>
      <c r="JHO55" s="14"/>
      <c r="JHP55" s="14"/>
      <c r="JHQ55" s="14"/>
      <c r="JHR55" s="14"/>
      <c r="JHS55" s="14"/>
      <c r="JHT55" s="14"/>
      <c r="JHU55" s="14"/>
      <c r="JHV55" s="14"/>
      <c r="JHW55" s="14"/>
      <c r="JHX55" s="14"/>
      <c r="JHY55" s="14"/>
      <c r="JHZ55" s="14"/>
      <c r="JIA55" s="14"/>
      <c r="JIB55" s="14"/>
      <c r="JIC55" s="14"/>
      <c r="JID55" s="14"/>
      <c r="JIE55" s="14"/>
      <c r="JIF55" s="14"/>
      <c r="JIG55" s="14"/>
      <c r="JIH55" s="14"/>
      <c r="JII55" s="14"/>
      <c r="JIJ55" s="14"/>
      <c r="JIK55" s="14"/>
      <c r="JIL55" s="14"/>
      <c r="JIM55" s="14"/>
      <c r="JIN55" s="14"/>
      <c r="JIO55" s="14"/>
      <c r="JIP55" s="14"/>
      <c r="JIQ55" s="14"/>
      <c r="JIR55" s="14"/>
      <c r="JIS55" s="14"/>
      <c r="JIT55" s="14"/>
      <c r="JIU55" s="14"/>
      <c r="JIV55" s="14"/>
      <c r="JIW55" s="14"/>
      <c r="JIX55" s="14"/>
      <c r="JIY55" s="14"/>
      <c r="JIZ55" s="14"/>
      <c r="JJA55" s="14"/>
      <c r="JJB55" s="14"/>
      <c r="JJC55" s="14"/>
      <c r="JJD55" s="14"/>
      <c r="JJE55" s="14"/>
      <c r="JJF55" s="14"/>
      <c r="JJG55" s="14"/>
      <c r="JJH55" s="14"/>
      <c r="JJI55" s="14"/>
      <c r="JJJ55" s="14"/>
      <c r="JJK55" s="14"/>
      <c r="JJL55" s="14"/>
      <c r="JJM55" s="14"/>
      <c r="JJN55" s="14"/>
      <c r="JJO55" s="14"/>
      <c r="JJP55" s="14"/>
      <c r="JJQ55" s="14"/>
      <c r="JJR55" s="14"/>
      <c r="JJS55" s="14"/>
      <c r="JJT55" s="14"/>
      <c r="JJU55" s="14"/>
      <c r="JJV55" s="14"/>
      <c r="JJW55" s="14"/>
      <c r="JJX55" s="14"/>
      <c r="JJY55" s="14"/>
      <c r="JJZ55" s="14"/>
      <c r="JKA55" s="14"/>
      <c r="JKB55" s="14"/>
      <c r="JKC55" s="14"/>
      <c r="JKD55" s="14"/>
      <c r="JKE55" s="14"/>
      <c r="JKF55" s="14"/>
      <c r="JKG55" s="14"/>
      <c r="JKH55" s="14"/>
      <c r="JKI55" s="14"/>
      <c r="JKJ55" s="14"/>
      <c r="JKK55" s="14"/>
      <c r="JKL55" s="14"/>
      <c r="JKM55" s="14"/>
      <c r="JKN55" s="14"/>
      <c r="JKO55" s="14"/>
      <c r="JKP55" s="14"/>
      <c r="JKQ55" s="14"/>
      <c r="JKR55" s="14"/>
      <c r="JKS55" s="14"/>
      <c r="JKT55" s="14"/>
      <c r="JKU55" s="14"/>
      <c r="JKV55" s="14"/>
      <c r="JKW55" s="14"/>
      <c r="JKX55" s="14"/>
      <c r="JKY55" s="14"/>
      <c r="JKZ55" s="14"/>
      <c r="JLA55" s="14"/>
      <c r="JLB55" s="14"/>
      <c r="JLC55" s="14"/>
      <c r="JLD55" s="14"/>
      <c r="JLE55" s="14"/>
      <c r="JLF55" s="14"/>
      <c r="JLG55" s="14"/>
      <c r="JLH55" s="14"/>
      <c r="JLI55" s="14"/>
      <c r="JLJ55" s="14"/>
      <c r="JLK55" s="14"/>
      <c r="JLL55" s="14"/>
      <c r="JLM55" s="14"/>
      <c r="JLN55" s="14"/>
      <c r="JLO55" s="14"/>
      <c r="JLP55" s="14"/>
      <c r="JLQ55" s="14"/>
      <c r="JLR55" s="14"/>
      <c r="JLS55" s="14"/>
      <c r="JLT55" s="14"/>
      <c r="JLU55" s="14"/>
      <c r="JLV55" s="14"/>
      <c r="JLW55" s="14"/>
      <c r="JLX55" s="14"/>
      <c r="JLY55" s="14"/>
      <c r="JLZ55" s="14"/>
      <c r="JMA55" s="14"/>
      <c r="JMB55" s="14"/>
      <c r="JMC55" s="14"/>
      <c r="JMD55" s="14"/>
      <c r="JME55" s="14"/>
      <c r="JMF55" s="14"/>
      <c r="JMG55" s="14"/>
      <c r="JMH55" s="14"/>
      <c r="JMI55" s="14"/>
      <c r="JMJ55" s="14"/>
      <c r="JMK55" s="14"/>
      <c r="JML55" s="14"/>
      <c r="JMM55" s="14"/>
      <c r="JMN55" s="14"/>
      <c r="JMO55" s="14"/>
      <c r="JMP55" s="14"/>
      <c r="JMQ55" s="14"/>
      <c r="JMR55" s="14"/>
      <c r="JMS55" s="14"/>
      <c r="JMT55" s="14"/>
      <c r="JMU55" s="14"/>
      <c r="JMV55" s="14"/>
      <c r="JMW55" s="14"/>
      <c r="JMX55" s="14"/>
      <c r="JMY55" s="14"/>
      <c r="JMZ55" s="14"/>
      <c r="JNA55" s="14"/>
      <c r="JNB55" s="14"/>
      <c r="JNC55" s="14"/>
      <c r="JND55" s="14"/>
      <c r="JNE55" s="14"/>
      <c r="JNF55" s="14"/>
      <c r="JNG55" s="14"/>
      <c r="JNH55" s="14"/>
      <c r="JNI55" s="14"/>
      <c r="JNJ55" s="14"/>
      <c r="JNK55" s="14"/>
      <c r="JNL55" s="14"/>
      <c r="JNM55" s="14"/>
      <c r="JNN55" s="14"/>
      <c r="JNO55" s="14"/>
      <c r="JNP55" s="14"/>
      <c r="JNQ55" s="14"/>
      <c r="JNR55" s="14"/>
      <c r="JNS55" s="14"/>
      <c r="JNT55" s="14"/>
      <c r="JNU55" s="14"/>
      <c r="JNV55" s="14"/>
      <c r="JNW55" s="14"/>
      <c r="JNX55" s="14"/>
      <c r="JNY55" s="14"/>
      <c r="JNZ55" s="14"/>
      <c r="JOA55" s="14"/>
      <c r="JOB55" s="14"/>
      <c r="JOC55" s="14"/>
      <c r="JOD55" s="14"/>
      <c r="JOE55" s="14"/>
      <c r="JOF55" s="14"/>
      <c r="JOG55" s="14"/>
      <c r="JOH55" s="14"/>
      <c r="JOI55" s="14"/>
      <c r="JOJ55" s="14"/>
      <c r="JOK55" s="14"/>
      <c r="JOL55" s="14"/>
      <c r="JOM55" s="14"/>
      <c r="JON55" s="14"/>
      <c r="JOO55" s="14"/>
      <c r="JOP55" s="14"/>
      <c r="JOQ55" s="14"/>
      <c r="JOR55" s="14"/>
      <c r="JOS55" s="14"/>
      <c r="JOT55" s="14"/>
      <c r="JOU55" s="14"/>
      <c r="JOV55" s="14"/>
      <c r="JOW55" s="14"/>
      <c r="JOX55" s="14"/>
      <c r="JOY55" s="14"/>
      <c r="JOZ55" s="14"/>
      <c r="JPA55" s="14"/>
      <c r="JPB55" s="14"/>
      <c r="JPC55" s="14"/>
      <c r="JPD55" s="14"/>
      <c r="JPE55" s="14"/>
      <c r="JPF55" s="14"/>
      <c r="JPG55" s="14"/>
      <c r="JPH55" s="14"/>
      <c r="JPI55" s="14"/>
      <c r="JPJ55" s="14"/>
      <c r="JPK55" s="14"/>
      <c r="JPL55" s="14"/>
      <c r="JPM55" s="14"/>
      <c r="JPN55" s="14"/>
      <c r="JPO55" s="14"/>
      <c r="JPP55" s="14"/>
      <c r="JPQ55" s="14"/>
      <c r="JPR55" s="14"/>
      <c r="JPS55" s="14"/>
      <c r="JPT55" s="14"/>
      <c r="JPU55" s="14"/>
      <c r="JPV55" s="14"/>
      <c r="JPW55" s="14"/>
      <c r="JPX55" s="14"/>
      <c r="JPY55" s="14"/>
      <c r="JPZ55" s="14"/>
      <c r="JQA55" s="14"/>
      <c r="JQB55" s="14"/>
      <c r="JQC55" s="14"/>
      <c r="JQD55" s="14"/>
      <c r="JQE55" s="14"/>
      <c r="JQF55" s="14"/>
      <c r="JQG55" s="14"/>
      <c r="JQH55" s="14"/>
      <c r="JQI55" s="14"/>
      <c r="JQJ55" s="14"/>
      <c r="JQK55" s="14"/>
      <c r="JQL55" s="14"/>
      <c r="JQM55" s="14"/>
      <c r="JQN55" s="14"/>
      <c r="JQO55" s="14"/>
      <c r="JQP55" s="14"/>
      <c r="JQQ55" s="14"/>
      <c r="JQR55" s="14"/>
      <c r="JQS55" s="14"/>
      <c r="JQT55" s="14"/>
      <c r="JQU55" s="14"/>
      <c r="JQV55" s="14"/>
      <c r="JQW55" s="14"/>
      <c r="JQX55" s="14"/>
      <c r="JQY55" s="14"/>
      <c r="JQZ55" s="14"/>
      <c r="JRA55" s="14"/>
      <c r="JRB55" s="14"/>
      <c r="JRC55" s="14"/>
      <c r="JRD55" s="14"/>
      <c r="JRE55" s="14"/>
      <c r="JRF55" s="14"/>
      <c r="JRG55" s="14"/>
      <c r="JRH55" s="14"/>
      <c r="JRI55" s="14"/>
      <c r="JRJ55" s="14"/>
      <c r="JRK55" s="14"/>
      <c r="JRL55" s="14"/>
      <c r="JRM55" s="14"/>
      <c r="JRN55" s="14"/>
      <c r="JRO55" s="14"/>
      <c r="JRP55" s="14"/>
      <c r="JRQ55" s="14"/>
      <c r="JRR55" s="14"/>
      <c r="JRS55" s="14"/>
      <c r="JRT55" s="14"/>
      <c r="JRU55" s="14"/>
      <c r="JRV55" s="14"/>
      <c r="JRW55" s="14"/>
      <c r="JRX55" s="14"/>
      <c r="JRY55" s="14"/>
      <c r="JRZ55" s="14"/>
      <c r="JSA55" s="14"/>
      <c r="JSB55" s="14"/>
      <c r="JSC55" s="14"/>
      <c r="JSD55" s="14"/>
      <c r="JSE55" s="14"/>
      <c r="JSF55" s="14"/>
      <c r="JSG55" s="14"/>
      <c r="JSH55" s="14"/>
      <c r="JSI55" s="14"/>
      <c r="JSJ55" s="14"/>
      <c r="JSK55" s="14"/>
      <c r="JSL55" s="14"/>
      <c r="JSM55" s="14"/>
      <c r="JSN55" s="14"/>
      <c r="JSO55" s="14"/>
      <c r="JSP55" s="14"/>
      <c r="JSQ55" s="14"/>
      <c r="JSR55" s="14"/>
      <c r="JSS55" s="14"/>
      <c r="JST55" s="14"/>
      <c r="JSU55" s="14"/>
      <c r="JSV55" s="14"/>
      <c r="JSW55" s="14"/>
      <c r="JSX55" s="14"/>
      <c r="JSY55" s="14"/>
      <c r="JSZ55" s="14"/>
      <c r="JTA55" s="14"/>
      <c r="JTB55" s="14"/>
      <c r="JTC55" s="14"/>
      <c r="JTD55" s="14"/>
      <c r="JTE55" s="14"/>
      <c r="JTF55" s="14"/>
      <c r="JTG55" s="14"/>
      <c r="JTH55" s="14"/>
      <c r="JTI55" s="14"/>
      <c r="JTJ55" s="14"/>
      <c r="JTK55" s="14"/>
      <c r="JTL55" s="14"/>
      <c r="JTM55" s="14"/>
      <c r="JTN55" s="14"/>
      <c r="JTO55" s="14"/>
      <c r="JTP55" s="14"/>
      <c r="JTQ55" s="14"/>
      <c r="JTR55" s="14"/>
      <c r="JTS55" s="14"/>
      <c r="JTT55" s="14"/>
      <c r="JTU55" s="14"/>
      <c r="JTV55" s="14"/>
      <c r="JTW55" s="14"/>
      <c r="JTX55" s="14"/>
      <c r="JTY55" s="14"/>
      <c r="JTZ55" s="14"/>
      <c r="JUA55" s="14"/>
      <c r="JUB55" s="14"/>
      <c r="JUC55" s="14"/>
      <c r="JUD55" s="14"/>
      <c r="JUE55" s="14"/>
      <c r="JUF55" s="14"/>
      <c r="JUG55" s="14"/>
      <c r="JUH55" s="14"/>
      <c r="JUI55" s="14"/>
      <c r="JUJ55" s="14"/>
      <c r="JUK55" s="14"/>
      <c r="JUL55" s="14"/>
      <c r="JUM55" s="14"/>
      <c r="JUN55" s="14"/>
      <c r="JUO55" s="14"/>
      <c r="JUP55" s="14"/>
      <c r="JUQ55" s="14"/>
      <c r="JUR55" s="14"/>
      <c r="JUS55" s="14"/>
      <c r="JUT55" s="14"/>
      <c r="JUU55" s="14"/>
      <c r="JUV55" s="14"/>
      <c r="JUW55" s="14"/>
      <c r="JUX55" s="14"/>
      <c r="JUY55" s="14"/>
      <c r="JUZ55" s="14"/>
      <c r="JVA55" s="14"/>
      <c r="JVB55" s="14"/>
      <c r="JVC55" s="14"/>
      <c r="JVD55" s="14"/>
      <c r="JVE55" s="14"/>
      <c r="JVF55" s="14"/>
      <c r="JVG55" s="14"/>
      <c r="JVH55" s="14"/>
      <c r="JVI55" s="14"/>
      <c r="JVJ55" s="14"/>
      <c r="JVK55" s="14"/>
      <c r="JVL55" s="14"/>
      <c r="JVM55" s="14"/>
      <c r="JVN55" s="14"/>
      <c r="JVO55" s="14"/>
      <c r="JVP55" s="14"/>
      <c r="JVQ55" s="14"/>
      <c r="JVR55" s="14"/>
      <c r="JVS55" s="14"/>
      <c r="JVT55" s="14"/>
      <c r="JVU55" s="14"/>
      <c r="JVV55" s="14"/>
      <c r="JVW55" s="14"/>
      <c r="JVX55" s="14"/>
      <c r="JVY55" s="14"/>
      <c r="JVZ55" s="14"/>
      <c r="JWA55" s="14"/>
      <c r="JWB55" s="14"/>
      <c r="JWC55" s="14"/>
      <c r="JWD55" s="14"/>
      <c r="JWE55" s="14"/>
      <c r="JWF55" s="14"/>
      <c r="JWG55" s="14"/>
      <c r="JWH55" s="14"/>
      <c r="JWI55" s="14"/>
      <c r="JWJ55" s="14"/>
      <c r="JWK55" s="14"/>
      <c r="JWL55" s="14"/>
      <c r="JWM55" s="14"/>
      <c r="JWN55" s="14"/>
      <c r="JWO55" s="14"/>
      <c r="JWP55" s="14"/>
      <c r="JWQ55" s="14"/>
      <c r="JWR55" s="14"/>
      <c r="JWS55" s="14"/>
      <c r="JWT55" s="14"/>
      <c r="JWU55" s="14"/>
      <c r="JWV55" s="14"/>
      <c r="JWW55" s="14"/>
      <c r="JWX55" s="14"/>
      <c r="JWY55" s="14"/>
      <c r="JWZ55" s="14"/>
      <c r="JXA55" s="14"/>
      <c r="JXB55" s="14"/>
      <c r="JXC55" s="14"/>
      <c r="JXD55" s="14"/>
      <c r="JXE55" s="14"/>
      <c r="JXF55" s="14"/>
      <c r="JXG55" s="14"/>
      <c r="JXH55" s="14"/>
      <c r="JXI55" s="14"/>
      <c r="JXJ55" s="14"/>
      <c r="JXK55" s="14"/>
      <c r="JXL55" s="14"/>
      <c r="JXM55" s="14"/>
      <c r="JXN55" s="14"/>
      <c r="JXO55" s="14"/>
      <c r="JXP55" s="14"/>
      <c r="JXQ55" s="14"/>
      <c r="JXR55" s="14"/>
      <c r="JXS55" s="14"/>
      <c r="JXT55" s="14"/>
      <c r="JXU55" s="14"/>
      <c r="JXV55" s="14"/>
      <c r="JXW55" s="14"/>
      <c r="JXX55" s="14"/>
      <c r="JXY55" s="14"/>
      <c r="JXZ55" s="14"/>
      <c r="JYA55" s="14"/>
      <c r="JYB55" s="14"/>
      <c r="JYC55" s="14"/>
      <c r="JYD55" s="14"/>
      <c r="JYE55" s="14"/>
      <c r="JYF55" s="14"/>
      <c r="JYG55" s="14"/>
      <c r="JYH55" s="14"/>
      <c r="JYI55" s="14"/>
      <c r="JYJ55" s="14"/>
      <c r="JYK55" s="14"/>
      <c r="JYL55" s="14"/>
      <c r="JYM55" s="14"/>
      <c r="JYN55" s="14"/>
      <c r="JYO55" s="14"/>
      <c r="JYP55" s="14"/>
      <c r="JYQ55" s="14"/>
      <c r="JYR55" s="14"/>
      <c r="JYS55" s="14"/>
      <c r="JYT55" s="14"/>
      <c r="JYU55" s="14"/>
      <c r="JYV55" s="14"/>
      <c r="JYW55" s="14"/>
      <c r="JYX55" s="14"/>
      <c r="JYY55" s="14"/>
      <c r="JYZ55" s="14"/>
      <c r="JZA55" s="14"/>
      <c r="JZB55" s="14"/>
      <c r="JZC55" s="14"/>
      <c r="JZD55" s="14"/>
      <c r="JZE55" s="14"/>
      <c r="JZF55" s="14"/>
      <c r="JZG55" s="14"/>
      <c r="JZH55" s="14"/>
      <c r="JZI55" s="14"/>
      <c r="JZJ55" s="14"/>
      <c r="JZK55" s="14"/>
      <c r="JZL55" s="14"/>
      <c r="JZM55" s="14"/>
      <c r="JZN55" s="14"/>
      <c r="JZO55" s="14"/>
      <c r="JZP55" s="14"/>
      <c r="JZQ55" s="14"/>
      <c r="JZR55" s="14"/>
      <c r="JZS55" s="14"/>
      <c r="JZT55" s="14"/>
      <c r="JZU55" s="14"/>
      <c r="JZV55" s="14"/>
      <c r="JZW55" s="14"/>
      <c r="JZX55" s="14"/>
      <c r="JZY55" s="14"/>
      <c r="JZZ55" s="14"/>
      <c r="KAA55" s="14"/>
      <c r="KAB55" s="14"/>
      <c r="KAC55" s="14"/>
      <c r="KAD55" s="14"/>
      <c r="KAE55" s="14"/>
      <c r="KAF55" s="14"/>
      <c r="KAG55" s="14"/>
      <c r="KAH55" s="14"/>
      <c r="KAI55" s="14"/>
      <c r="KAJ55" s="14"/>
      <c r="KAK55" s="14"/>
      <c r="KAL55" s="14"/>
      <c r="KAM55" s="14"/>
      <c r="KAN55" s="14"/>
      <c r="KAO55" s="14"/>
      <c r="KAP55" s="14"/>
      <c r="KAQ55" s="14"/>
      <c r="KAR55" s="14"/>
      <c r="KAS55" s="14"/>
      <c r="KAT55" s="14"/>
      <c r="KAU55" s="14"/>
      <c r="KAV55" s="14"/>
      <c r="KAW55" s="14"/>
      <c r="KAX55" s="14"/>
      <c r="KAY55" s="14"/>
      <c r="KAZ55" s="14"/>
      <c r="KBA55" s="14"/>
      <c r="KBB55" s="14"/>
      <c r="KBC55" s="14"/>
      <c r="KBD55" s="14"/>
      <c r="KBE55" s="14"/>
      <c r="KBF55" s="14"/>
      <c r="KBG55" s="14"/>
      <c r="KBH55" s="14"/>
      <c r="KBI55" s="14"/>
      <c r="KBJ55" s="14"/>
      <c r="KBK55" s="14"/>
      <c r="KBL55" s="14"/>
      <c r="KBM55" s="14"/>
      <c r="KBN55" s="14"/>
      <c r="KBO55" s="14"/>
      <c r="KBP55" s="14"/>
      <c r="KBQ55" s="14"/>
      <c r="KBR55" s="14"/>
      <c r="KBS55" s="14"/>
      <c r="KBT55" s="14"/>
      <c r="KBU55" s="14"/>
      <c r="KBV55" s="14"/>
      <c r="KBW55" s="14"/>
      <c r="KBX55" s="14"/>
      <c r="KBY55" s="14"/>
      <c r="KBZ55" s="14"/>
      <c r="KCA55" s="14"/>
      <c r="KCB55" s="14"/>
      <c r="KCC55" s="14"/>
      <c r="KCD55" s="14"/>
      <c r="KCE55" s="14"/>
      <c r="KCF55" s="14"/>
      <c r="KCG55" s="14"/>
      <c r="KCH55" s="14"/>
      <c r="KCI55" s="14"/>
      <c r="KCJ55" s="14"/>
      <c r="KCK55" s="14"/>
      <c r="KCL55" s="14"/>
      <c r="KCM55" s="14"/>
      <c r="KCN55" s="14"/>
      <c r="KCO55" s="14"/>
      <c r="KCP55" s="14"/>
      <c r="KCQ55" s="14"/>
      <c r="KCR55" s="14"/>
      <c r="KCS55" s="14"/>
      <c r="KCT55" s="14"/>
      <c r="KCU55" s="14"/>
      <c r="KCV55" s="14"/>
      <c r="KCW55" s="14"/>
      <c r="KCX55" s="14"/>
      <c r="KCY55" s="14"/>
      <c r="KCZ55" s="14"/>
      <c r="KDA55" s="14"/>
      <c r="KDB55" s="14"/>
      <c r="KDC55" s="14"/>
      <c r="KDD55" s="14"/>
      <c r="KDE55" s="14"/>
      <c r="KDF55" s="14"/>
      <c r="KDG55" s="14"/>
      <c r="KDH55" s="14"/>
      <c r="KDI55" s="14"/>
      <c r="KDJ55" s="14"/>
      <c r="KDK55" s="14"/>
      <c r="KDL55" s="14"/>
      <c r="KDM55" s="14"/>
      <c r="KDN55" s="14"/>
      <c r="KDO55" s="14"/>
      <c r="KDP55" s="14"/>
      <c r="KDQ55" s="14"/>
      <c r="KDR55" s="14"/>
      <c r="KDS55" s="14"/>
      <c r="KDT55" s="14"/>
      <c r="KDU55" s="14"/>
      <c r="KDV55" s="14"/>
      <c r="KDW55" s="14"/>
      <c r="KDX55" s="14"/>
      <c r="KDY55" s="14"/>
      <c r="KDZ55" s="14"/>
      <c r="KEA55" s="14"/>
      <c r="KEB55" s="14"/>
      <c r="KEC55" s="14"/>
      <c r="KED55" s="14"/>
      <c r="KEE55" s="14"/>
      <c r="KEF55" s="14"/>
      <c r="KEG55" s="14"/>
      <c r="KEH55" s="14"/>
      <c r="KEI55" s="14"/>
      <c r="KEJ55" s="14"/>
      <c r="KEK55" s="14"/>
      <c r="KEL55" s="14"/>
      <c r="KEM55" s="14"/>
      <c r="KEN55" s="14"/>
      <c r="KEO55" s="14"/>
      <c r="KEP55" s="14"/>
      <c r="KEQ55" s="14"/>
      <c r="KER55" s="14"/>
      <c r="KES55" s="14"/>
      <c r="KET55" s="14"/>
      <c r="KEU55" s="14"/>
      <c r="KEV55" s="14"/>
      <c r="KEW55" s="14"/>
      <c r="KEX55" s="14"/>
      <c r="KEY55" s="14"/>
      <c r="KEZ55" s="14"/>
      <c r="KFA55" s="14"/>
      <c r="KFB55" s="14"/>
      <c r="KFC55" s="14"/>
      <c r="KFD55" s="14"/>
      <c r="KFE55" s="14"/>
      <c r="KFF55" s="14"/>
      <c r="KFG55" s="14"/>
      <c r="KFH55" s="14"/>
      <c r="KFI55" s="14"/>
      <c r="KFJ55" s="14"/>
      <c r="KFK55" s="14"/>
      <c r="KFL55" s="14"/>
      <c r="KFM55" s="14"/>
      <c r="KFN55" s="14"/>
      <c r="KFO55" s="14"/>
      <c r="KFP55" s="14"/>
      <c r="KFQ55" s="14"/>
      <c r="KFR55" s="14"/>
      <c r="KFS55" s="14"/>
      <c r="KFT55" s="14"/>
      <c r="KFU55" s="14"/>
      <c r="KFV55" s="14"/>
      <c r="KFW55" s="14"/>
      <c r="KFX55" s="14"/>
      <c r="KFY55" s="14"/>
      <c r="KFZ55" s="14"/>
      <c r="KGA55" s="14"/>
      <c r="KGB55" s="14"/>
      <c r="KGC55" s="14"/>
      <c r="KGD55" s="14"/>
      <c r="KGE55" s="14"/>
      <c r="KGF55" s="14"/>
      <c r="KGG55" s="14"/>
      <c r="KGH55" s="14"/>
      <c r="KGI55" s="14"/>
      <c r="KGJ55" s="14"/>
      <c r="KGK55" s="14"/>
      <c r="KGL55" s="14"/>
      <c r="KGM55" s="14"/>
      <c r="KGN55" s="14"/>
      <c r="KGO55" s="14"/>
      <c r="KGP55" s="14"/>
      <c r="KGQ55" s="14"/>
      <c r="KGR55" s="14"/>
      <c r="KGS55" s="14"/>
      <c r="KGT55" s="14"/>
      <c r="KGU55" s="14"/>
      <c r="KGV55" s="14"/>
      <c r="KGW55" s="14"/>
      <c r="KGX55" s="14"/>
      <c r="KGY55" s="14"/>
      <c r="KGZ55" s="14"/>
      <c r="KHA55" s="14"/>
      <c r="KHB55" s="14"/>
      <c r="KHC55" s="14"/>
      <c r="KHD55" s="14"/>
      <c r="KHE55" s="14"/>
      <c r="KHF55" s="14"/>
      <c r="KHG55" s="14"/>
      <c r="KHH55" s="14"/>
      <c r="KHI55" s="14"/>
      <c r="KHJ55" s="14"/>
      <c r="KHK55" s="14"/>
      <c r="KHL55" s="14"/>
      <c r="KHM55" s="14"/>
      <c r="KHN55" s="14"/>
      <c r="KHO55" s="14"/>
      <c r="KHP55" s="14"/>
      <c r="KHQ55" s="14"/>
      <c r="KHR55" s="14"/>
      <c r="KHS55" s="14"/>
      <c r="KHT55" s="14"/>
      <c r="KHU55" s="14"/>
      <c r="KHV55" s="14"/>
      <c r="KHW55" s="14"/>
      <c r="KHX55" s="14"/>
      <c r="KHY55" s="14"/>
      <c r="KHZ55" s="14"/>
      <c r="KIA55" s="14"/>
      <c r="KIB55" s="14"/>
      <c r="KIC55" s="14"/>
      <c r="KID55" s="14"/>
      <c r="KIE55" s="14"/>
      <c r="KIF55" s="14"/>
      <c r="KIG55" s="14"/>
      <c r="KIH55" s="14"/>
      <c r="KII55" s="14"/>
      <c r="KIJ55" s="14"/>
      <c r="KIK55" s="14"/>
      <c r="KIL55" s="14"/>
      <c r="KIM55" s="14"/>
      <c r="KIN55" s="14"/>
      <c r="KIO55" s="14"/>
      <c r="KIP55" s="14"/>
      <c r="KIQ55" s="14"/>
      <c r="KIR55" s="14"/>
      <c r="KIS55" s="14"/>
      <c r="KIT55" s="14"/>
      <c r="KIU55" s="14"/>
      <c r="KIV55" s="14"/>
      <c r="KIW55" s="14"/>
      <c r="KIX55" s="14"/>
      <c r="KIY55" s="14"/>
      <c r="KIZ55" s="14"/>
      <c r="KJA55" s="14"/>
      <c r="KJB55" s="14"/>
      <c r="KJC55" s="14"/>
      <c r="KJD55" s="14"/>
      <c r="KJE55" s="14"/>
      <c r="KJF55" s="14"/>
      <c r="KJG55" s="14"/>
      <c r="KJH55" s="14"/>
      <c r="KJI55" s="14"/>
      <c r="KJJ55" s="14"/>
      <c r="KJK55" s="14"/>
      <c r="KJL55" s="14"/>
      <c r="KJM55" s="14"/>
      <c r="KJN55" s="14"/>
      <c r="KJO55" s="14"/>
      <c r="KJP55" s="14"/>
      <c r="KJQ55" s="14"/>
      <c r="KJR55" s="14"/>
      <c r="KJS55" s="14"/>
      <c r="KJT55" s="14"/>
      <c r="KJU55" s="14"/>
      <c r="KJV55" s="14"/>
      <c r="KJW55" s="14"/>
      <c r="KJX55" s="14"/>
      <c r="KJY55" s="14"/>
      <c r="KJZ55" s="14"/>
      <c r="KKA55" s="14"/>
      <c r="KKB55" s="14"/>
      <c r="KKC55" s="14"/>
      <c r="KKD55" s="14"/>
      <c r="KKE55" s="14"/>
      <c r="KKF55" s="14"/>
      <c r="KKG55" s="14"/>
      <c r="KKH55" s="14"/>
      <c r="KKI55" s="14"/>
      <c r="KKJ55" s="14"/>
      <c r="KKK55" s="14"/>
      <c r="KKL55" s="14"/>
      <c r="KKM55" s="14"/>
      <c r="KKN55" s="14"/>
      <c r="KKO55" s="14"/>
      <c r="KKP55" s="14"/>
      <c r="KKQ55" s="14"/>
      <c r="KKR55" s="14"/>
      <c r="KKS55" s="14"/>
      <c r="KKT55" s="14"/>
      <c r="KKU55" s="14"/>
      <c r="KKV55" s="14"/>
      <c r="KKW55" s="14"/>
      <c r="KKX55" s="14"/>
      <c r="KKY55" s="14"/>
      <c r="KKZ55" s="14"/>
      <c r="KLA55" s="14"/>
      <c r="KLB55" s="14"/>
      <c r="KLC55" s="14"/>
      <c r="KLD55" s="14"/>
      <c r="KLE55" s="14"/>
      <c r="KLF55" s="14"/>
      <c r="KLG55" s="14"/>
      <c r="KLH55" s="14"/>
      <c r="KLI55" s="14"/>
      <c r="KLJ55" s="14"/>
      <c r="KLK55" s="14"/>
      <c r="KLL55" s="14"/>
      <c r="KLM55" s="14"/>
      <c r="KLN55" s="14"/>
      <c r="KLO55" s="14"/>
      <c r="KLP55" s="14"/>
      <c r="KLQ55" s="14"/>
      <c r="KLR55" s="14"/>
      <c r="KLS55" s="14"/>
      <c r="KLT55" s="14"/>
      <c r="KLU55" s="14"/>
      <c r="KLV55" s="14"/>
      <c r="KLW55" s="14"/>
      <c r="KLX55" s="14"/>
      <c r="KLY55" s="14"/>
      <c r="KLZ55" s="14"/>
      <c r="KMA55" s="14"/>
      <c r="KMB55" s="14"/>
      <c r="KMC55" s="14"/>
      <c r="KMD55" s="14"/>
      <c r="KME55" s="14"/>
      <c r="KMF55" s="14"/>
      <c r="KMG55" s="14"/>
      <c r="KMH55" s="14"/>
      <c r="KMI55" s="14"/>
      <c r="KMJ55" s="14"/>
      <c r="KMK55" s="14"/>
      <c r="KML55" s="14"/>
      <c r="KMM55" s="14"/>
      <c r="KMN55" s="14"/>
      <c r="KMO55" s="14"/>
      <c r="KMP55" s="14"/>
      <c r="KMQ55" s="14"/>
      <c r="KMR55" s="14"/>
      <c r="KMS55" s="14"/>
      <c r="KMT55" s="14"/>
      <c r="KMU55" s="14"/>
      <c r="KMV55" s="14"/>
      <c r="KMW55" s="14"/>
      <c r="KMX55" s="14"/>
      <c r="KMY55" s="14"/>
      <c r="KMZ55" s="14"/>
      <c r="KNA55" s="14"/>
      <c r="KNB55" s="14"/>
      <c r="KNC55" s="14"/>
      <c r="KND55" s="14"/>
      <c r="KNE55" s="14"/>
      <c r="KNF55" s="14"/>
      <c r="KNG55" s="14"/>
      <c r="KNH55" s="14"/>
      <c r="KNI55" s="14"/>
      <c r="KNJ55" s="14"/>
      <c r="KNK55" s="14"/>
      <c r="KNL55" s="14"/>
      <c r="KNM55" s="14"/>
      <c r="KNN55" s="14"/>
      <c r="KNO55" s="14"/>
      <c r="KNP55" s="14"/>
      <c r="KNQ55" s="14"/>
      <c r="KNR55" s="14"/>
      <c r="KNS55" s="14"/>
      <c r="KNT55" s="14"/>
      <c r="KNU55" s="14"/>
      <c r="KNV55" s="14"/>
      <c r="KNW55" s="14"/>
      <c r="KNX55" s="14"/>
      <c r="KNY55" s="14"/>
      <c r="KNZ55" s="14"/>
      <c r="KOA55" s="14"/>
      <c r="KOB55" s="14"/>
      <c r="KOC55" s="14"/>
      <c r="KOD55" s="14"/>
      <c r="KOE55" s="14"/>
      <c r="KOF55" s="14"/>
      <c r="KOG55" s="14"/>
      <c r="KOH55" s="14"/>
      <c r="KOI55" s="14"/>
      <c r="KOJ55" s="14"/>
      <c r="KOK55" s="14"/>
      <c r="KOL55" s="14"/>
      <c r="KOM55" s="14"/>
      <c r="KON55" s="14"/>
      <c r="KOO55" s="14"/>
      <c r="KOP55" s="14"/>
      <c r="KOQ55" s="14"/>
      <c r="KOR55" s="14"/>
      <c r="KOS55" s="14"/>
      <c r="KOT55" s="14"/>
      <c r="KOU55" s="14"/>
      <c r="KOV55" s="14"/>
      <c r="KOW55" s="14"/>
      <c r="KOX55" s="14"/>
      <c r="KOY55" s="14"/>
      <c r="KOZ55" s="14"/>
      <c r="KPA55" s="14"/>
      <c r="KPB55" s="14"/>
      <c r="KPC55" s="14"/>
      <c r="KPD55" s="14"/>
      <c r="KPE55" s="14"/>
      <c r="KPF55" s="14"/>
      <c r="KPG55" s="14"/>
      <c r="KPH55" s="14"/>
      <c r="KPI55" s="14"/>
      <c r="KPJ55" s="14"/>
      <c r="KPK55" s="14"/>
      <c r="KPL55" s="14"/>
      <c r="KPM55" s="14"/>
      <c r="KPN55" s="14"/>
      <c r="KPO55" s="14"/>
      <c r="KPP55" s="14"/>
      <c r="KPQ55" s="14"/>
      <c r="KPR55" s="14"/>
      <c r="KPS55" s="14"/>
      <c r="KPT55" s="14"/>
      <c r="KPU55" s="14"/>
      <c r="KPV55" s="14"/>
      <c r="KPW55" s="14"/>
      <c r="KPX55" s="14"/>
      <c r="KPY55" s="14"/>
      <c r="KPZ55" s="14"/>
      <c r="KQA55" s="14"/>
      <c r="KQB55" s="14"/>
      <c r="KQC55" s="14"/>
      <c r="KQD55" s="14"/>
      <c r="KQE55" s="14"/>
      <c r="KQF55" s="14"/>
      <c r="KQG55" s="14"/>
      <c r="KQH55" s="14"/>
      <c r="KQI55" s="14"/>
      <c r="KQJ55" s="14"/>
      <c r="KQK55" s="14"/>
      <c r="KQL55" s="14"/>
      <c r="KQM55" s="14"/>
      <c r="KQN55" s="14"/>
      <c r="KQO55" s="14"/>
      <c r="KQP55" s="14"/>
      <c r="KQQ55" s="14"/>
      <c r="KQR55" s="14"/>
      <c r="KQS55" s="14"/>
      <c r="KQT55" s="14"/>
      <c r="KQU55" s="14"/>
      <c r="KQV55" s="14"/>
      <c r="KQW55" s="14"/>
      <c r="KQX55" s="14"/>
      <c r="KQY55" s="14"/>
      <c r="KQZ55" s="14"/>
      <c r="KRA55" s="14"/>
      <c r="KRB55" s="14"/>
      <c r="KRC55" s="14"/>
      <c r="KRD55" s="14"/>
      <c r="KRE55" s="14"/>
      <c r="KRF55" s="14"/>
      <c r="KRG55" s="14"/>
      <c r="KRH55" s="14"/>
      <c r="KRI55" s="14"/>
      <c r="KRJ55" s="14"/>
      <c r="KRK55" s="14"/>
      <c r="KRL55" s="14"/>
      <c r="KRM55" s="14"/>
      <c r="KRN55" s="14"/>
      <c r="KRO55" s="14"/>
      <c r="KRP55" s="14"/>
      <c r="KRQ55" s="14"/>
      <c r="KRR55" s="14"/>
      <c r="KRS55" s="14"/>
      <c r="KRT55" s="14"/>
      <c r="KRU55" s="14"/>
      <c r="KRV55" s="14"/>
      <c r="KRW55" s="14"/>
      <c r="KRX55" s="14"/>
      <c r="KRY55" s="14"/>
      <c r="KRZ55" s="14"/>
      <c r="KSA55" s="14"/>
      <c r="KSB55" s="14"/>
      <c r="KSC55" s="14"/>
      <c r="KSD55" s="14"/>
      <c r="KSE55" s="14"/>
      <c r="KSF55" s="14"/>
      <c r="KSG55" s="14"/>
      <c r="KSH55" s="14"/>
      <c r="KSI55" s="14"/>
      <c r="KSJ55" s="14"/>
      <c r="KSK55" s="14"/>
      <c r="KSL55" s="14"/>
      <c r="KSM55" s="14"/>
      <c r="KSN55" s="14"/>
      <c r="KSO55" s="14"/>
      <c r="KSP55" s="14"/>
      <c r="KSQ55" s="14"/>
      <c r="KSR55" s="14"/>
      <c r="KSS55" s="14"/>
      <c r="KST55" s="14"/>
      <c r="KSU55" s="14"/>
      <c r="KSV55" s="14"/>
      <c r="KSW55" s="14"/>
      <c r="KSX55" s="14"/>
      <c r="KSY55" s="14"/>
      <c r="KSZ55" s="14"/>
      <c r="KTA55" s="14"/>
      <c r="KTB55" s="14"/>
      <c r="KTC55" s="14"/>
      <c r="KTD55" s="14"/>
      <c r="KTE55" s="14"/>
      <c r="KTF55" s="14"/>
      <c r="KTG55" s="14"/>
      <c r="KTH55" s="14"/>
      <c r="KTI55" s="14"/>
      <c r="KTJ55" s="14"/>
      <c r="KTK55" s="14"/>
      <c r="KTL55" s="14"/>
      <c r="KTM55" s="14"/>
      <c r="KTN55" s="14"/>
      <c r="KTO55" s="14"/>
      <c r="KTP55" s="14"/>
      <c r="KTQ55" s="14"/>
      <c r="KTR55" s="14"/>
      <c r="KTS55" s="14"/>
      <c r="KTT55" s="14"/>
      <c r="KTU55" s="14"/>
      <c r="KTV55" s="14"/>
      <c r="KTW55" s="14"/>
      <c r="KTX55" s="14"/>
      <c r="KTY55" s="14"/>
      <c r="KTZ55" s="14"/>
      <c r="KUA55" s="14"/>
      <c r="KUB55" s="14"/>
      <c r="KUC55" s="14"/>
      <c r="KUD55" s="14"/>
      <c r="KUE55" s="14"/>
      <c r="KUF55" s="14"/>
      <c r="KUG55" s="14"/>
      <c r="KUH55" s="14"/>
      <c r="KUI55" s="14"/>
      <c r="KUJ55" s="14"/>
      <c r="KUK55" s="14"/>
      <c r="KUL55" s="14"/>
      <c r="KUM55" s="14"/>
      <c r="KUN55" s="14"/>
      <c r="KUO55" s="14"/>
      <c r="KUP55" s="14"/>
      <c r="KUQ55" s="14"/>
      <c r="KUR55" s="14"/>
      <c r="KUS55" s="14"/>
      <c r="KUT55" s="14"/>
      <c r="KUU55" s="14"/>
      <c r="KUV55" s="14"/>
      <c r="KUW55" s="14"/>
      <c r="KUX55" s="14"/>
      <c r="KUY55" s="14"/>
      <c r="KUZ55" s="14"/>
      <c r="KVA55" s="14"/>
      <c r="KVB55" s="14"/>
      <c r="KVC55" s="14"/>
      <c r="KVD55" s="14"/>
      <c r="KVE55" s="14"/>
      <c r="KVF55" s="14"/>
      <c r="KVG55" s="14"/>
      <c r="KVH55" s="14"/>
      <c r="KVI55" s="14"/>
      <c r="KVJ55" s="14"/>
      <c r="KVK55" s="14"/>
      <c r="KVL55" s="14"/>
      <c r="KVM55" s="14"/>
      <c r="KVN55" s="14"/>
      <c r="KVO55" s="14"/>
      <c r="KVP55" s="14"/>
      <c r="KVQ55" s="14"/>
      <c r="KVR55" s="14"/>
      <c r="KVS55" s="14"/>
      <c r="KVT55" s="14"/>
      <c r="KVU55" s="14"/>
      <c r="KVV55" s="14"/>
      <c r="KVW55" s="14"/>
      <c r="KVX55" s="14"/>
      <c r="KVY55" s="14"/>
      <c r="KVZ55" s="14"/>
      <c r="KWA55" s="14"/>
      <c r="KWB55" s="14"/>
      <c r="KWC55" s="14"/>
      <c r="KWD55" s="14"/>
      <c r="KWE55" s="14"/>
      <c r="KWF55" s="14"/>
      <c r="KWG55" s="14"/>
      <c r="KWH55" s="14"/>
      <c r="KWI55" s="14"/>
      <c r="KWJ55" s="14"/>
      <c r="KWK55" s="14"/>
      <c r="KWL55" s="14"/>
      <c r="KWM55" s="14"/>
      <c r="KWN55" s="14"/>
      <c r="KWO55" s="14"/>
      <c r="KWP55" s="14"/>
      <c r="KWQ55" s="14"/>
      <c r="KWR55" s="14"/>
      <c r="KWS55" s="14"/>
      <c r="KWT55" s="14"/>
      <c r="KWU55" s="14"/>
      <c r="KWV55" s="14"/>
      <c r="KWW55" s="14"/>
      <c r="KWX55" s="14"/>
      <c r="KWY55" s="14"/>
      <c r="KWZ55" s="14"/>
      <c r="KXA55" s="14"/>
      <c r="KXB55" s="14"/>
      <c r="KXC55" s="14"/>
      <c r="KXD55" s="14"/>
      <c r="KXE55" s="14"/>
      <c r="KXF55" s="14"/>
      <c r="KXG55" s="14"/>
      <c r="KXH55" s="14"/>
      <c r="KXI55" s="14"/>
      <c r="KXJ55" s="14"/>
      <c r="KXK55" s="14"/>
      <c r="KXL55" s="14"/>
      <c r="KXM55" s="14"/>
      <c r="KXN55" s="14"/>
      <c r="KXO55" s="14"/>
      <c r="KXP55" s="14"/>
      <c r="KXQ55" s="14"/>
      <c r="KXR55" s="14"/>
      <c r="KXS55" s="14"/>
      <c r="KXT55" s="14"/>
      <c r="KXU55" s="14"/>
      <c r="KXV55" s="14"/>
      <c r="KXW55" s="14"/>
      <c r="KXX55" s="14"/>
      <c r="KXY55" s="14"/>
      <c r="KXZ55" s="14"/>
      <c r="KYA55" s="14"/>
      <c r="KYB55" s="14"/>
      <c r="KYC55" s="14"/>
      <c r="KYD55" s="14"/>
      <c r="KYE55" s="14"/>
      <c r="KYF55" s="14"/>
      <c r="KYG55" s="14"/>
      <c r="KYH55" s="14"/>
      <c r="KYI55" s="14"/>
      <c r="KYJ55" s="14"/>
      <c r="KYK55" s="14"/>
      <c r="KYL55" s="14"/>
      <c r="KYM55" s="14"/>
      <c r="KYN55" s="14"/>
      <c r="KYO55" s="14"/>
      <c r="KYP55" s="14"/>
      <c r="KYQ55" s="14"/>
      <c r="KYR55" s="14"/>
      <c r="KYS55" s="14"/>
      <c r="KYT55" s="14"/>
      <c r="KYU55" s="14"/>
      <c r="KYV55" s="14"/>
      <c r="KYW55" s="14"/>
      <c r="KYX55" s="14"/>
      <c r="KYY55" s="14"/>
      <c r="KYZ55" s="14"/>
      <c r="KZA55" s="14"/>
      <c r="KZB55" s="14"/>
      <c r="KZC55" s="14"/>
      <c r="KZD55" s="14"/>
      <c r="KZE55" s="14"/>
      <c r="KZF55" s="14"/>
      <c r="KZG55" s="14"/>
      <c r="KZH55" s="14"/>
      <c r="KZI55" s="14"/>
      <c r="KZJ55" s="14"/>
      <c r="KZK55" s="14"/>
      <c r="KZL55" s="14"/>
      <c r="KZM55" s="14"/>
      <c r="KZN55" s="14"/>
      <c r="KZO55" s="14"/>
      <c r="KZP55" s="14"/>
      <c r="KZQ55" s="14"/>
      <c r="KZR55" s="14"/>
      <c r="KZS55" s="14"/>
      <c r="KZT55" s="14"/>
      <c r="KZU55" s="14"/>
      <c r="KZV55" s="14"/>
      <c r="KZW55" s="14"/>
      <c r="KZX55" s="14"/>
      <c r="KZY55" s="14"/>
      <c r="KZZ55" s="14"/>
      <c r="LAA55" s="14"/>
      <c r="LAB55" s="14"/>
      <c r="LAC55" s="14"/>
      <c r="LAD55" s="14"/>
      <c r="LAE55" s="14"/>
      <c r="LAF55" s="14"/>
      <c r="LAG55" s="14"/>
      <c r="LAH55" s="14"/>
      <c r="LAI55" s="14"/>
      <c r="LAJ55" s="14"/>
      <c r="LAK55" s="14"/>
      <c r="LAL55" s="14"/>
      <c r="LAM55" s="14"/>
      <c r="LAN55" s="14"/>
      <c r="LAO55" s="14"/>
      <c r="LAP55" s="14"/>
      <c r="LAQ55" s="14"/>
      <c r="LAR55" s="14"/>
      <c r="LAS55" s="14"/>
      <c r="LAT55" s="14"/>
      <c r="LAU55" s="14"/>
      <c r="LAV55" s="14"/>
      <c r="LAW55" s="14"/>
      <c r="LAX55" s="14"/>
      <c r="LAY55" s="14"/>
      <c r="LAZ55" s="14"/>
      <c r="LBA55" s="14"/>
      <c r="LBB55" s="14"/>
      <c r="LBC55" s="14"/>
      <c r="LBD55" s="14"/>
      <c r="LBE55" s="14"/>
      <c r="LBF55" s="14"/>
      <c r="LBG55" s="14"/>
      <c r="LBH55" s="14"/>
      <c r="LBI55" s="14"/>
      <c r="LBJ55" s="14"/>
      <c r="LBK55" s="14"/>
      <c r="LBL55" s="14"/>
      <c r="LBM55" s="14"/>
      <c r="LBN55" s="14"/>
      <c r="LBO55" s="14"/>
      <c r="LBP55" s="14"/>
      <c r="LBQ55" s="14"/>
      <c r="LBR55" s="14"/>
      <c r="LBS55" s="14"/>
      <c r="LBT55" s="14"/>
      <c r="LBU55" s="14"/>
      <c r="LBV55" s="14"/>
      <c r="LBW55" s="14"/>
      <c r="LBX55" s="14"/>
      <c r="LBY55" s="14"/>
      <c r="LBZ55" s="14"/>
      <c r="LCA55" s="14"/>
      <c r="LCB55" s="14"/>
      <c r="LCC55" s="14"/>
      <c r="LCD55" s="14"/>
      <c r="LCE55" s="14"/>
      <c r="LCF55" s="14"/>
      <c r="LCG55" s="14"/>
      <c r="LCH55" s="14"/>
      <c r="LCI55" s="14"/>
      <c r="LCJ55" s="14"/>
      <c r="LCK55" s="14"/>
      <c r="LCL55" s="14"/>
      <c r="LCM55" s="14"/>
      <c r="LCN55" s="14"/>
      <c r="LCO55" s="14"/>
      <c r="LCP55" s="14"/>
      <c r="LCQ55" s="14"/>
      <c r="LCR55" s="14"/>
      <c r="LCS55" s="14"/>
      <c r="LCT55" s="14"/>
      <c r="LCU55" s="14"/>
      <c r="LCV55" s="14"/>
      <c r="LCW55" s="14"/>
      <c r="LCX55" s="14"/>
      <c r="LCY55" s="14"/>
      <c r="LCZ55" s="14"/>
      <c r="LDA55" s="14"/>
      <c r="LDB55" s="14"/>
      <c r="LDC55" s="14"/>
      <c r="LDD55" s="14"/>
      <c r="LDE55" s="14"/>
      <c r="LDF55" s="14"/>
      <c r="LDG55" s="14"/>
      <c r="LDH55" s="14"/>
      <c r="LDI55" s="14"/>
      <c r="LDJ55" s="14"/>
      <c r="LDK55" s="14"/>
      <c r="LDL55" s="14"/>
      <c r="LDM55" s="14"/>
      <c r="LDN55" s="14"/>
      <c r="LDO55" s="14"/>
      <c r="LDP55" s="14"/>
      <c r="LDQ55" s="14"/>
      <c r="LDR55" s="14"/>
      <c r="LDS55" s="14"/>
      <c r="LDT55" s="14"/>
      <c r="LDU55" s="14"/>
      <c r="LDV55" s="14"/>
      <c r="LDW55" s="14"/>
      <c r="LDX55" s="14"/>
      <c r="LDY55" s="14"/>
      <c r="LDZ55" s="14"/>
      <c r="LEA55" s="14"/>
      <c r="LEB55" s="14"/>
      <c r="LEC55" s="14"/>
      <c r="LED55" s="14"/>
      <c r="LEE55" s="14"/>
      <c r="LEF55" s="14"/>
      <c r="LEG55" s="14"/>
      <c r="LEH55" s="14"/>
      <c r="LEI55" s="14"/>
      <c r="LEJ55" s="14"/>
      <c r="LEK55" s="14"/>
      <c r="LEL55" s="14"/>
      <c r="LEM55" s="14"/>
      <c r="LEN55" s="14"/>
      <c r="LEO55" s="14"/>
      <c r="LEP55" s="14"/>
      <c r="LEQ55" s="14"/>
      <c r="LER55" s="14"/>
      <c r="LES55" s="14"/>
      <c r="LET55" s="14"/>
      <c r="LEU55" s="14"/>
      <c r="LEV55" s="14"/>
      <c r="LEW55" s="14"/>
      <c r="LEX55" s="14"/>
      <c r="LEY55" s="14"/>
      <c r="LEZ55" s="14"/>
      <c r="LFA55" s="14"/>
      <c r="LFB55" s="14"/>
      <c r="LFC55" s="14"/>
      <c r="LFD55" s="14"/>
      <c r="LFE55" s="14"/>
      <c r="LFF55" s="14"/>
      <c r="LFG55" s="14"/>
      <c r="LFH55" s="14"/>
      <c r="LFI55" s="14"/>
      <c r="LFJ55" s="14"/>
      <c r="LFK55" s="14"/>
      <c r="LFL55" s="14"/>
      <c r="LFM55" s="14"/>
      <c r="LFN55" s="14"/>
      <c r="LFO55" s="14"/>
      <c r="LFP55" s="14"/>
      <c r="LFQ55" s="14"/>
      <c r="LFR55" s="14"/>
      <c r="LFS55" s="14"/>
      <c r="LFT55" s="14"/>
      <c r="LFU55" s="14"/>
      <c r="LFV55" s="14"/>
      <c r="LFW55" s="14"/>
      <c r="LFX55" s="14"/>
      <c r="LFY55" s="14"/>
      <c r="LFZ55" s="14"/>
      <c r="LGA55" s="14"/>
      <c r="LGB55" s="14"/>
      <c r="LGC55" s="14"/>
      <c r="LGD55" s="14"/>
      <c r="LGE55" s="14"/>
      <c r="LGF55" s="14"/>
      <c r="LGG55" s="14"/>
      <c r="LGH55" s="14"/>
      <c r="LGI55" s="14"/>
      <c r="LGJ55" s="14"/>
      <c r="LGK55" s="14"/>
      <c r="LGL55" s="14"/>
      <c r="LGM55" s="14"/>
      <c r="LGN55" s="14"/>
      <c r="LGO55" s="14"/>
      <c r="LGP55" s="14"/>
      <c r="LGQ55" s="14"/>
      <c r="LGR55" s="14"/>
      <c r="LGS55" s="14"/>
      <c r="LGT55" s="14"/>
      <c r="LGU55" s="14"/>
      <c r="LGV55" s="14"/>
      <c r="LGW55" s="14"/>
      <c r="LGX55" s="14"/>
      <c r="LGY55" s="14"/>
      <c r="LGZ55" s="14"/>
      <c r="LHA55" s="14"/>
      <c r="LHB55" s="14"/>
      <c r="LHC55" s="14"/>
      <c r="LHD55" s="14"/>
      <c r="LHE55" s="14"/>
      <c r="LHF55" s="14"/>
      <c r="LHG55" s="14"/>
      <c r="LHH55" s="14"/>
      <c r="LHI55" s="14"/>
      <c r="LHJ55" s="14"/>
      <c r="LHK55" s="14"/>
      <c r="LHL55" s="14"/>
      <c r="LHM55" s="14"/>
      <c r="LHN55" s="14"/>
      <c r="LHO55" s="14"/>
      <c r="LHP55" s="14"/>
      <c r="LHQ55" s="14"/>
      <c r="LHR55" s="14"/>
      <c r="LHS55" s="14"/>
      <c r="LHT55" s="14"/>
      <c r="LHU55" s="14"/>
      <c r="LHV55" s="14"/>
      <c r="LHW55" s="14"/>
      <c r="LHX55" s="14"/>
      <c r="LHY55" s="14"/>
      <c r="LHZ55" s="14"/>
      <c r="LIA55" s="14"/>
      <c r="LIB55" s="14"/>
      <c r="LIC55" s="14"/>
      <c r="LID55" s="14"/>
      <c r="LIE55" s="14"/>
      <c r="LIF55" s="14"/>
      <c r="LIG55" s="14"/>
      <c r="LIH55" s="14"/>
      <c r="LII55" s="14"/>
      <c r="LIJ55" s="14"/>
      <c r="LIK55" s="14"/>
      <c r="LIL55" s="14"/>
      <c r="LIM55" s="14"/>
      <c r="LIN55" s="14"/>
      <c r="LIO55" s="14"/>
      <c r="LIP55" s="14"/>
      <c r="LIQ55" s="14"/>
      <c r="LIR55" s="14"/>
      <c r="LIS55" s="14"/>
      <c r="LIT55" s="14"/>
      <c r="LIU55" s="14"/>
      <c r="LIV55" s="14"/>
      <c r="LIW55" s="14"/>
      <c r="LIX55" s="14"/>
      <c r="LIY55" s="14"/>
      <c r="LIZ55" s="14"/>
      <c r="LJA55" s="14"/>
      <c r="LJB55" s="14"/>
      <c r="LJC55" s="14"/>
      <c r="LJD55" s="14"/>
      <c r="LJE55" s="14"/>
      <c r="LJF55" s="14"/>
      <c r="LJG55" s="14"/>
      <c r="LJH55" s="14"/>
      <c r="LJI55" s="14"/>
      <c r="LJJ55" s="14"/>
      <c r="LJK55" s="14"/>
      <c r="LJL55" s="14"/>
      <c r="LJM55" s="14"/>
      <c r="LJN55" s="14"/>
      <c r="LJO55" s="14"/>
      <c r="LJP55" s="14"/>
      <c r="LJQ55" s="14"/>
      <c r="LJR55" s="14"/>
      <c r="LJS55" s="14"/>
      <c r="LJT55" s="14"/>
      <c r="LJU55" s="14"/>
      <c r="LJV55" s="14"/>
      <c r="LJW55" s="14"/>
      <c r="LJX55" s="14"/>
      <c r="LJY55" s="14"/>
      <c r="LJZ55" s="14"/>
      <c r="LKA55" s="14"/>
      <c r="LKB55" s="14"/>
      <c r="LKC55" s="14"/>
      <c r="LKD55" s="14"/>
      <c r="LKE55" s="14"/>
      <c r="LKF55" s="14"/>
      <c r="LKG55" s="14"/>
      <c r="LKH55" s="14"/>
      <c r="LKI55" s="14"/>
      <c r="LKJ55" s="14"/>
      <c r="LKK55" s="14"/>
      <c r="LKL55" s="14"/>
      <c r="LKM55" s="14"/>
      <c r="LKN55" s="14"/>
      <c r="LKO55" s="14"/>
      <c r="LKP55" s="14"/>
      <c r="LKQ55" s="14"/>
      <c r="LKR55" s="14"/>
      <c r="LKS55" s="14"/>
      <c r="LKT55" s="14"/>
      <c r="LKU55" s="14"/>
      <c r="LKV55" s="14"/>
      <c r="LKW55" s="14"/>
      <c r="LKX55" s="14"/>
      <c r="LKY55" s="14"/>
      <c r="LKZ55" s="14"/>
      <c r="LLA55" s="14"/>
      <c r="LLB55" s="14"/>
      <c r="LLC55" s="14"/>
      <c r="LLD55" s="14"/>
      <c r="LLE55" s="14"/>
      <c r="LLF55" s="14"/>
      <c r="LLG55" s="14"/>
      <c r="LLH55" s="14"/>
      <c r="LLI55" s="14"/>
      <c r="LLJ55" s="14"/>
      <c r="LLK55" s="14"/>
      <c r="LLL55" s="14"/>
      <c r="LLM55" s="14"/>
      <c r="LLN55" s="14"/>
      <c r="LLO55" s="14"/>
      <c r="LLP55" s="14"/>
      <c r="LLQ55" s="14"/>
      <c r="LLR55" s="14"/>
      <c r="LLS55" s="14"/>
      <c r="LLT55" s="14"/>
      <c r="LLU55" s="14"/>
      <c r="LLV55" s="14"/>
      <c r="LLW55" s="14"/>
      <c r="LLX55" s="14"/>
      <c r="LLY55" s="14"/>
      <c r="LLZ55" s="14"/>
      <c r="LMA55" s="14"/>
      <c r="LMB55" s="14"/>
      <c r="LMC55" s="14"/>
      <c r="LMD55" s="14"/>
      <c r="LME55" s="14"/>
      <c r="LMF55" s="14"/>
      <c r="LMG55" s="14"/>
      <c r="LMH55" s="14"/>
      <c r="LMI55" s="14"/>
      <c r="LMJ55" s="14"/>
      <c r="LMK55" s="14"/>
      <c r="LML55" s="14"/>
      <c r="LMM55" s="14"/>
      <c r="LMN55" s="14"/>
      <c r="LMO55" s="14"/>
      <c r="LMP55" s="14"/>
      <c r="LMQ55" s="14"/>
      <c r="LMR55" s="14"/>
      <c r="LMS55" s="14"/>
      <c r="LMT55" s="14"/>
      <c r="LMU55" s="14"/>
      <c r="LMV55" s="14"/>
      <c r="LMW55" s="14"/>
      <c r="LMX55" s="14"/>
      <c r="LMY55" s="14"/>
      <c r="LMZ55" s="14"/>
      <c r="LNA55" s="14"/>
      <c r="LNB55" s="14"/>
      <c r="LNC55" s="14"/>
      <c r="LND55" s="14"/>
      <c r="LNE55" s="14"/>
      <c r="LNF55" s="14"/>
      <c r="LNG55" s="14"/>
      <c r="LNH55" s="14"/>
      <c r="LNI55" s="14"/>
      <c r="LNJ55" s="14"/>
      <c r="LNK55" s="14"/>
      <c r="LNL55" s="14"/>
      <c r="LNM55" s="14"/>
      <c r="LNN55" s="14"/>
      <c r="LNO55" s="14"/>
      <c r="LNP55" s="14"/>
      <c r="LNQ55" s="14"/>
      <c r="LNR55" s="14"/>
      <c r="LNS55" s="14"/>
      <c r="LNT55" s="14"/>
      <c r="LNU55" s="14"/>
      <c r="LNV55" s="14"/>
      <c r="LNW55" s="14"/>
      <c r="LNX55" s="14"/>
      <c r="LNY55" s="14"/>
      <c r="LNZ55" s="14"/>
      <c r="LOA55" s="14"/>
      <c r="LOB55" s="14"/>
      <c r="LOC55" s="14"/>
      <c r="LOD55" s="14"/>
      <c r="LOE55" s="14"/>
      <c r="LOF55" s="14"/>
      <c r="LOG55" s="14"/>
      <c r="LOH55" s="14"/>
      <c r="LOI55" s="14"/>
      <c r="LOJ55" s="14"/>
      <c r="LOK55" s="14"/>
      <c r="LOL55" s="14"/>
      <c r="LOM55" s="14"/>
      <c r="LON55" s="14"/>
      <c r="LOO55" s="14"/>
      <c r="LOP55" s="14"/>
      <c r="LOQ55" s="14"/>
      <c r="LOR55" s="14"/>
      <c r="LOS55" s="14"/>
      <c r="LOT55" s="14"/>
      <c r="LOU55" s="14"/>
      <c r="LOV55" s="14"/>
      <c r="LOW55" s="14"/>
      <c r="LOX55" s="14"/>
      <c r="LOY55" s="14"/>
      <c r="LOZ55" s="14"/>
      <c r="LPA55" s="14"/>
      <c r="LPB55" s="14"/>
      <c r="LPC55" s="14"/>
      <c r="LPD55" s="14"/>
      <c r="LPE55" s="14"/>
      <c r="LPF55" s="14"/>
      <c r="LPG55" s="14"/>
      <c r="LPH55" s="14"/>
      <c r="LPI55" s="14"/>
      <c r="LPJ55" s="14"/>
      <c r="LPK55" s="14"/>
      <c r="LPL55" s="14"/>
      <c r="LPM55" s="14"/>
      <c r="LPN55" s="14"/>
      <c r="LPO55" s="14"/>
      <c r="LPP55" s="14"/>
      <c r="LPQ55" s="14"/>
      <c r="LPR55" s="14"/>
      <c r="LPS55" s="14"/>
      <c r="LPT55" s="14"/>
      <c r="LPU55" s="14"/>
      <c r="LPV55" s="14"/>
      <c r="LPW55" s="14"/>
      <c r="LPX55" s="14"/>
      <c r="LPY55" s="14"/>
      <c r="LPZ55" s="14"/>
      <c r="LQA55" s="14"/>
      <c r="LQB55" s="14"/>
      <c r="LQC55" s="14"/>
      <c r="LQD55" s="14"/>
      <c r="LQE55" s="14"/>
      <c r="LQF55" s="14"/>
      <c r="LQG55" s="14"/>
      <c r="LQH55" s="14"/>
      <c r="LQI55" s="14"/>
      <c r="LQJ55" s="14"/>
      <c r="LQK55" s="14"/>
      <c r="LQL55" s="14"/>
      <c r="LQM55" s="14"/>
      <c r="LQN55" s="14"/>
      <c r="LQO55" s="14"/>
      <c r="LQP55" s="14"/>
      <c r="LQQ55" s="14"/>
      <c r="LQR55" s="14"/>
      <c r="LQS55" s="14"/>
      <c r="LQT55" s="14"/>
      <c r="LQU55" s="14"/>
      <c r="LQV55" s="14"/>
      <c r="LQW55" s="14"/>
      <c r="LQX55" s="14"/>
      <c r="LQY55" s="14"/>
      <c r="LQZ55" s="14"/>
      <c r="LRA55" s="14"/>
      <c r="LRB55" s="14"/>
      <c r="LRC55" s="14"/>
      <c r="LRD55" s="14"/>
      <c r="LRE55" s="14"/>
      <c r="LRF55" s="14"/>
      <c r="LRG55" s="14"/>
      <c r="LRH55" s="14"/>
      <c r="LRI55" s="14"/>
      <c r="LRJ55" s="14"/>
      <c r="LRK55" s="14"/>
      <c r="LRL55" s="14"/>
      <c r="LRM55" s="14"/>
      <c r="LRN55" s="14"/>
      <c r="LRO55" s="14"/>
      <c r="LRP55" s="14"/>
      <c r="LRQ55" s="14"/>
      <c r="LRR55" s="14"/>
      <c r="LRS55" s="14"/>
      <c r="LRT55" s="14"/>
      <c r="LRU55" s="14"/>
      <c r="LRV55" s="14"/>
      <c r="LRW55" s="14"/>
      <c r="LRX55" s="14"/>
      <c r="LRY55" s="14"/>
      <c r="LRZ55" s="14"/>
      <c r="LSA55" s="14"/>
      <c r="LSB55" s="14"/>
      <c r="LSC55" s="14"/>
      <c r="LSD55" s="14"/>
      <c r="LSE55" s="14"/>
      <c r="LSF55" s="14"/>
      <c r="LSG55" s="14"/>
      <c r="LSH55" s="14"/>
      <c r="LSI55" s="14"/>
      <c r="LSJ55" s="14"/>
      <c r="LSK55" s="14"/>
      <c r="LSL55" s="14"/>
      <c r="LSM55" s="14"/>
      <c r="LSN55" s="14"/>
      <c r="LSO55" s="14"/>
      <c r="LSP55" s="14"/>
      <c r="LSQ55" s="14"/>
      <c r="LSR55" s="14"/>
      <c r="LSS55" s="14"/>
      <c r="LST55" s="14"/>
      <c r="LSU55" s="14"/>
      <c r="LSV55" s="14"/>
      <c r="LSW55" s="14"/>
      <c r="LSX55" s="14"/>
      <c r="LSY55" s="14"/>
      <c r="LSZ55" s="14"/>
      <c r="LTA55" s="14"/>
      <c r="LTB55" s="14"/>
      <c r="LTC55" s="14"/>
      <c r="LTD55" s="14"/>
      <c r="LTE55" s="14"/>
      <c r="LTF55" s="14"/>
      <c r="LTG55" s="14"/>
      <c r="LTH55" s="14"/>
      <c r="LTI55" s="14"/>
      <c r="LTJ55" s="14"/>
      <c r="LTK55" s="14"/>
      <c r="LTL55" s="14"/>
      <c r="LTM55" s="14"/>
      <c r="LTN55" s="14"/>
      <c r="LTO55" s="14"/>
      <c r="LTP55" s="14"/>
      <c r="LTQ55" s="14"/>
      <c r="LTR55" s="14"/>
      <c r="LTS55" s="14"/>
      <c r="LTT55" s="14"/>
      <c r="LTU55" s="14"/>
      <c r="LTV55" s="14"/>
      <c r="LTW55" s="14"/>
      <c r="LTX55" s="14"/>
      <c r="LTY55" s="14"/>
      <c r="LTZ55" s="14"/>
      <c r="LUA55" s="14"/>
      <c r="LUB55" s="14"/>
      <c r="LUC55" s="14"/>
      <c r="LUD55" s="14"/>
      <c r="LUE55" s="14"/>
      <c r="LUF55" s="14"/>
      <c r="LUG55" s="14"/>
      <c r="LUH55" s="14"/>
      <c r="LUI55" s="14"/>
      <c r="LUJ55" s="14"/>
      <c r="LUK55" s="14"/>
      <c r="LUL55" s="14"/>
      <c r="LUM55" s="14"/>
      <c r="LUN55" s="14"/>
      <c r="LUO55" s="14"/>
      <c r="LUP55" s="14"/>
      <c r="LUQ55" s="14"/>
      <c r="LUR55" s="14"/>
      <c r="LUS55" s="14"/>
      <c r="LUT55" s="14"/>
      <c r="LUU55" s="14"/>
      <c r="LUV55" s="14"/>
      <c r="LUW55" s="14"/>
      <c r="LUX55" s="14"/>
      <c r="LUY55" s="14"/>
      <c r="LUZ55" s="14"/>
      <c r="LVA55" s="14"/>
      <c r="LVB55" s="14"/>
      <c r="LVC55" s="14"/>
      <c r="LVD55" s="14"/>
      <c r="LVE55" s="14"/>
      <c r="LVF55" s="14"/>
      <c r="LVG55" s="14"/>
      <c r="LVH55" s="14"/>
      <c r="LVI55" s="14"/>
      <c r="LVJ55" s="14"/>
      <c r="LVK55" s="14"/>
      <c r="LVL55" s="14"/>
      <c r="LVM55" s="14"/>
      <c r="LVN55" s="14"/>
      <c r="LVO55" s="14"/>
      <c r="LVP55" s="14"/>
      <c r="LVQ55" s="14"/>
      <c r="LVR55" s="14"/>
      <c r="LVS55" s="14"/>
      <c r="LVT55" s="14"/>
      <c r="LVU55" s="14"/>
      <c r="LVV55" s="14"/>
      <c r="LVW55" s="14"/>
      <c r="LVX55" s="14"/>
      <c r="LVY55" s="14"/>
      <c r="LVZ55" s="14"/>
      <c r="LWA55" s="14"/>
      <c r="LWB55" s="14"/>
      <c r="LWC55" s="14"/>
      <c r="LWD55" s="14"/>
      <c r="LWE55" s="14"/>
      <c r="LWF55" s="14"/>
      <c r="LWG55" s="14"/>
      <c r="LWH55" s="14"/>
      <c r="LWI55" s="14"/>
      <c r="LWJ55" s="14"/>
      <c r="LWK55" s="14"/>
      <c r="LWL55" s="14"/>
      <c r="LWM55" s="14"/>
      <c r="LWN55" s="14"/>
      <c r="LWO55" s="14"/>
      <c r="LWP55" s="14"/>
      <c r="LWQ55" s="14"/>
      <c r="LWR55" s="14"/>
      <c r="LWS55" s="14"/>
      <c r="LWT55" s="14"/>
      <c r="LWU55" s="14"/>
      <c r="LWV55" s="14"/>
      <c r="LWW55" s="14"/>
      <c r="LWX55" s="14"/>
      <c r="LWY55" s="14"/>
      <c r="LWZ55" s="14"/>
      <c r="LXA55" s="14"/>
      <c r="LXB55" s="14"/>
      <c r="LXC55" s="14"/>
      <c r="LXD55" s="14"/>
      <c r="LXE55" s="14"/>
      <c r="LXF55" s="14"/>
      <c r="LXG55" s="14"/>
      <c r="LXH55" s="14"/>
      <c r="LXI55" s="14"/>
      <c r="LXJ55" s="14"/>
      <c r="LXK55" s="14"/>
      <c r="LXL55" s="14"/>
      <c r="LXM55" s="14"/>
      <c r="LXN55" s="14"/>
      <c r="LXO55" s="14"/>
      <c r="LXP55" s="14"/>
      <c r="LXQ55" s="14"/>
      <c r="LXR55" s="14"/>
      <c r="LXS55" s="14"/>
      <c r="LXT55" s="14"/>
      <c r="LXU55" s="14"/>
      <c r="LXV55" s="14"/>
      <c r="LXW55" s="14"/>
      <c r="LXX55" s="14"/>
      <c r="LXY55" s="14"/>
      <c r="LXZ55" s="14"/>
      <c r="LYA55" s="14"/>
      <c r="LYB55" s="14"/>
      <c r="LYC55" s="14"/>
      <c r="LYD55" s="14"/>
      <c r="LYE55" s="14"/>
      <c r="LYF55" s="14"/>
      <c r="LYG55" s="14"/>
      <c r="LYH55" s="14"/>
      <c r="LYI55" s="14"/>
      <c r="LYJ55" s="14"/>
      <c r="LYK55" s="14"/>
      <c r="LYL55" s="14"/>
      <c r="LYM55" s="14"/>
      <c r="LYN55" s="14"/>
      <c r="LYO55" s="14"/>
      <c r="LYP55" s="14"/>
      <c r="LYQ55" s="14"/>
      <c r="LYR55" s="14"/>
      <c r="LYS55" s="14"/>
      <c r="LYT55" s="14"/>
      <c r="LYU55" s="14"/>
      <c r="LYV55" s="14"/>
      <c r="LYW55" s="14"/>
      <c r="LYX55" s="14"/>
      <c r="LYY55" s="14"/>
      <c r="LYZ55" s="14"/>
      <c r="LZA55" s="14"/>
      <c r="LZB55" s="14"/>
      <c r="LZC55" s="14"/>
      <c r="LZD55" s="14"/>
      <c r="LZE55" s="14"/>
      <c r="LZF55" s="14"/>
      <c r="LZG55" s="14"/>
      <c r="LZH55" s="14"/>
      <c r="LZI55" s="14"/>
      <c r="LZJ55" s="14"/>
      <c r="LZK55" s="14"/>
      <c r="LZL55" s="14"/>
      <c r="LZM55" s="14"/>
      <c r="LZN55" s="14"/>
      <c r="LZO55" s="14"/>
      <c r="LZP55" s="14"/>
      <c r="LZQ55" s="14"/>
      <c r="LZR55" s="14"/>
      <c r="LZS55" s="14"/>
      <c r="LZT55" s="14"/>
      <c r="LZU55" s="14"/>
      <c r="LZV55" s="14"/>
      <c r="LZW55" s="14"/>
      <c r="LZX55" s="14"/>
      <c r="LZY55" s="14"/>
      <c r="LZZ55" s="14"/>
      <c r="MAA55" s="14"/>
      <c r="MAB55" s="14"/>
      <c r="MAC55" s="14"/>
      <c r="MAD55" s="14"/>
      <c r="MAE55" s="14"/>
      <c r="MAF55" s="14"/>
      <c r="MAG55" s="14"/>
      <c r="MAH55" s="14"/>
      <c r="MAI55" s="14"/>
      <c r="MAJ55" s="14"/>
      <c r="MAK55" s="14"/>
      <c r="MAL55" s="14"/>
      <c r="MAM55" s="14"/>
      <c r="MAN55" s="14"/>
      <c r="MAO55" s="14"/>
      <c r="MAP55" s="14"/>
      <c r="MAQ55" s="14"/>
      <c r="MAR55" s="14"/>
      <c r="MAS55" s="14"/>
      <c r="MAT55" s="14"/>
      <c r="MAU55" s="14"/>
      <c r="MAV55" s="14"/>
      <c r="MAW55" s="14"/>
      <c r="MAX55" s="14"/>
      <c r="MAY55" s="14"/>
      <c r="MAZ55" s="14"/>
      <c r="MBA55" s="14"/>
      <c r="MBB55" s="14"/>
      <c r="MBC55" s="14"/>
      <c r="MBD55" s="14"/>
      <c r="MBE55" s="14"/>
      <c r="MBF55" s="14"/>
      <c r="MBG55" s="14"/>
      <c r="MBH55" s="14"/>
      <c r="MBI55" s="14"/>
      <c r="MBJ55" s="14"/>
      <c r="MBK55" s="14"/>
      <c r="MBL55" s="14"/>
      <c r="MBM55" s="14"/>
      <c r="MBN55" s="14"/>
      <c r="MBO55" s="14"/>
      <c r="MBP55" s="14"/>
      <c r="MBQ55" s="14"/>
      <c r="MBR55" s="14"/>
      <c r="MBS55" s="14"/>
      <c r="MBT55" s="14"/>
      <c r="MBU55" s="14"/>
      <c r="MBV55" s="14"/>
      <c r="MBW55" s="14"/>
      <c r="MBX55" s="14"/>
      <c r="MBY55" s="14"/>
      <c r="MBZ55" s="14"/>
      <c r="MCA55" s="14"/>
      <c r="MCB55" s="14"/>
      <c r="MCC55" s="14"/>
      <c r="MCD55" s="14"/>
      <c r="MCE55" s="14"/>
      <c r="MCF55" s="14"/>
      <c r="MCG55" s="14"/>
      <c r="MCH55" s="14"/>
      <c r="MCI55" s="14"/>
      <c r="MCJ55" s="14"/>
      <c r="MCK55" s="14"/>
      <c r="MCL55" s="14"/>
      <c r="MCM55" s="14"/>
      <c r="MCN55" s="14"/>
      <c r="MCO55" s="14"/>
      <c r="MCP55" s="14"/>
      <c r="MCQ55" s="14"/>
      <c r="MCR55" s="14"/>
      <c r="MCS55" s="14"/>
      <c r="MCT55" s="14"/>
      <c r="MCU55" s="14"/>
      <c r="MCV55" s="14"/>
      <c r="MCW55" s="14"/>
      <c r="MCX55" s="14"/>
      <c r="MCY55" s="14"/>
      <c r="MCZ55" s="14"/>
      <c r="MDA55" s="14"/>
      <c r="MDB55" s="14"/>
      <c r="MDC55" s="14"/>
      <c r="MDD55" s="14"/>
      <c r="MDE55" s="14"/>
      <c r="MDF55" s="14"/>
      <c r="MDG55" s="14"/>
      <c r="MDH55" s="14"/>
      <c r="MDI55" s="14"/>
      <c r="MDJ55" s="14"/>
      <c r="MDK55" s="14"/>
      <c r="MDL55" s="14"/>
      <c r="MDM55" s="14"/>
      <c r="MDN55" s="14"/>
      <c r="MDO55" s="14"/>
      <c r="MDP55" s="14"/>
      <c r="MDQ55" s="14"/>
      <c r="MDR55" s="14"/>
      <c r="MDS55" s="14"/>
      <c r="MDT55" s="14"/>
      <c r="MDU55" s="14"/>
      <c r="MDV55" s="14"/>
      <c r="MDW55" s="14"/>
      <c r="MDX55" s="14"/>
      <c r="MDY55" s="14"/>
      <c r="MDZ55" s="14"/>
      <c r="MEA55" s="14"/>
      <c r="MEB55" s="14"/>
      <c r="MEC55" s="14"/>
      <c r="MED55" s="14"/>
      <c r="MEE55" s="14"/>
      <c r="MEF55" s="14"/>
      <c r="MEG55" s="14"/>
      <c r="MEH55" s="14"/>
      <c r="MEI55" s="14"/>
      <c r="MEJ55" s="14"/>
      <c r="MEK55" s="14"/>
      <c r="MEL55" s="14"/>
      <c r="MEM55" s="14"/>
      <c r="MEN55" s="14"/>
      <c r="MEO55" s="14"/>
      <c r="MEP55" s="14"/>
      <c r="MEQ55" s="14"/>
      <c r="MER55" s="14"/>
      <c r="MES55" s="14"/>
      <c r="MET55" s="14"/>
      <c r="MEU55" s="14"/>
      <c r="MEV55" s="14"/>
      <c r="MEW55" s="14"/>
      <c r="MEX55" s="14"/>
      <c r="MEY55" s="14"/>
      <c r="MEZ55" s="14"/>
      <c r="MFA55" s="14"/>
      <c r="MFB55" s="14"/>
      <c r="MFC55" s="14"/>
      <c r="MFD55" s="14"/>
      <c r="MFE55" s="14"/>
      <c r="MFF55" s="14"/>
      <c r="MFG55" s="14"/>
      <c r="MFH55" s="14"/>
      <c r="MFI55" s="14"/>
      <c r="MFJ55" s="14"/>
      <c r="MFK55" s="14"/>
      <c r="MFL55" s="14"/>
      <c r="MFM55" s="14"/>
      <c r="MFN55" s="14"/>
      <c r="MFO55" s="14"/>
      <c r="MFP55" s="14"/>
      <c r="MFQ55" s="14"/>
      <c r="MFR55" s="14"/>
      <c r="MFS55" s="14"/>
      <c r="MFT55" s="14"/>
      <c r="MFU55" s="14"/>
      <c r="MFV55" s="14"/>
      <c r="MFW55" s="14"/>
      <c r="MFX55" s="14"/>
      <c r="MFY55" s="14"/>
      <c r="MFZ55" s="14"/>
      <c r="MGA55" s="14"/>
      <c r="MGB55" s="14"/>
      <c r="MGC55" s="14"/>
      <c r="MGD55" s="14"/>
      <c r="MGE55" s="14"/>
      <c r="MGF55" s="14"/>
      <c r="MGG55" s="14"/>
      <c r="MGH55" s="14"/>
      <c r="MGI55" s="14"/>
      <c r="MGJ55" s="14"/>
      <c r="MGK55" s="14"/>
      <c r="MGL55" s="14"/>
      <c r="MGM55" s="14"/>
      <c r="MGN55" s="14"/>
      <c r="MGO55" s="14"/>
      <c r="MGP55" s="14"/>
      <c r="MGQ55" s="14"/>
      <c r="MGR55" s="14"/>
      <c r="MGS55" s="14"/>
      <c r="MGT55" s="14"/>
      <c r="MGU55" s="14"/>
      <c r="MGV55" s="14"/>
      <c r="MGW55" s="14"/>
      <c r="MGX55" s="14"/>
      <c r="MGY55" s="14"/>
      <c r="MGZ55" s="14"/>
      <c r="MHA55" s="14"/>
      <c r="MHB55" s="14"/>
      <c r="MHC55" s="14"/>
      <c r="MHD55" s="14"/>
      <c r="MHE55" s="14"/>
      <c r="MHF55" s="14"/>
      <c r="MHG55" s="14"/>
      <c r="MHH55" s="14"/>
      <c r="MHI55" s="14"/>
      <c r="MHJ55" s="14"/>
      <c r="MHK55" s="14"/>
      <c r="MHL55" s="14"/>
      <c r="MHM55" s="14"/>
      <c r="MHN55" s="14"/>
      <c r="MHO55" s="14"/>
      <c r="MHP55" s="14"/>
      <c r="MHQ55" s="14"/>
      <c r="MHR55" s="14"/>
      <c r="MHS55" s="14"/>
      <c r="MHT55" s="14"/>
      <c r="MHU55" s="14"/>
      <c r="MHV55" s="14"/>
      <c r="MHW55" s="14"/>
      <c r="MHX55" s="14"/>
      <c r="MHY55" s="14"/>
      <c r="MHZ55" s="14"/>
      <c r="MIA55" s="14"/>
      <c r="MIB55" s="14"/>
      <c r="MIC55" s="14"/>
      <c r="MID55" s="14"/>
      <c r="MIE55" s="14"/>
      <c r="MIF55" s="14"/>
      <c r="MIG55" s="14"/>
      <c r="MIH55" s="14"/>
      <c r="MII55" s="14"/>
      <c r="MIJ55" s="14"/>
      <c r="MIK55" s="14"/>
      <c r="MIL55" s="14"/>
      <c r="MIM55" s="14"/>
      <c r="MIN55" s="14"/>
      <c r="MIO55" s="14"/>
      <c r="MIP55" s="14"/>
      <c r="MIQ55" s="14"/>
      <c r="MIR55" s="14"/>
      <c r="MIS55" s="14"/>
      <c r="MIT55" s="14"/>
      <c r="MIU55" s="14"/>
      <c r="MIV55" s="14"/>
      <c r="MIW55" s="14"/>
      <c r="MIX55" s="14"/>
      <c r="MIY55" s="14"/>
      <c r="MIZ55" s="14"/>
      <c r="MJA55" s="14"/>
      <c r="MJB55" s="14"/>
      <c r="MJC55" s="14"/>
      <c r="MJD55" s="14"/>
      <c r="MJE55" s="14"/>
      <c r="MJF55" s="14"/>
      <c r="MJG55" s="14"/>
      <c r="MJH55" s="14"/>
      <c r="MJI55" s="14"/>
      <c r="MJJ55" s="14"/>
      <c r="MJK55" s="14"/>
      <c r="MJL55" s="14"/>
      <c r="MJM55" s="14"/>
      <c r="MJN55" s="14"/>
      <c r="MJO55" s="14"/>
      <c r="MJP55" s="14"/>
      <c r="MJQ55" s="14"/>
      <c r="MJR55" s="14"/>
      <c r="MJS55" s="14"/>
      <c r="MJT55" s="14"/>
      <c r="MJU55" s="14"/>
      <c r="MJV55" s="14"/>
      <c r="MJW55" s="14"/>
      <c r="MJX55" s="14"/>
      <c r="MJY55" s="14"/>
      <c r="MJZ55" s="14"/>
      <c r="MKA55" s="14"/>
      <c r="MKB55" s="14"/>
      <c r="MKC55" s="14"/>
      <c r="MKD55" s="14"/>
      <c r="MKE55" s="14"/>
      <c r="MKF55" s="14"/>
      <c r="MKG55" s="14"/>
      <c r="MKH55" s="14"/>
      <c r="MKI55" s="14"/>
      <c r="MKJ55" s="14"/>
      <c r="MKK55" s="14"/>
      <c r="MKL55" s="14"/>
      <c r="MKM55" s="14"/>
      <c r="MKN55" s="14"/>
      <c r="MKO55" s="14"/>
      <c r="MKP55" s="14"/>
      <c r="MKQ55" s="14"/>
      <c r="MKR55" s="14"/>
      <c r="MKS55" s="14"/>
      <c r="MKT55" s="14"/>
      <c r="MKU55" s="14"/>
      <c r="MKV55" s="14"/>
      <c r="MKW55" s="14"/>
      <c r="MKX55" s="14"/>
      <c r="MKY55" s="14"/>
      <c r="MKZ55" s="14"/>
      <c r="MLA55" s="14"/>
      <c r="MLB55" s="14"/>
      <c r="MLC55" s="14"/>
      <c r="MLD55" s="14"/>
      <c r="MLE55" s="14"/>
      <c r="MLF55" s="14"/>
      <c r="MLG55" s="14"/>
      <c r="MLH55" s="14"/>
      <c r="MLI55" s="14"/>
      <c r="MLJ55" s="14"/>
      <c r="MLK55" s="14"/>
      <c r="MLL55" s="14"/>
      <c r="MLM55" s="14"/>
      <c r="MLN55" s="14"/>
      <c r="MLO55" s="14"/>
      <c r="MLP55" s="14"/>
      <c r="MLQ55" s="14"/>
      <c r="MLR55" s="14"/>
      <c r="MLS55" s="14"/>
      <c r="MLT55" s="14"/>
      <c r="MLU55" s="14"/>
      <c r="MLV55" s="14"/>
      <c r="MLW55" s="14"/>
      <c r="MLX55" s="14"/>
      <c r="MLY55" s="14"/>
      <c r="MLZ55" s="14"/>
      <c r="MMA55" s="14"/>
      <c r="MMB55" s="14"/>
      <c r="MMC55" s="14"/>
      <c r="MMD55" s="14"/>
      <c r="MME55" s="14"/>
      <c r="MMF55" s="14"/>
      <c r="MMG55" s="14"/>
      <c r="MMH55" s="14"/>
      <c r="MMI55" s="14"/>
      <c r="MMJ55" s="14"/>
      <c r="MMK55" s="14"/>
      <c r="MML55" s="14"/>
      <c r="MMM55" s="14"/>
      <c r="MMN55" s="14"/>
      <c r="MMO55" s="14"/>
      <c r="MMP55" s="14"/>
      <c r="MMQ55" s="14"/>
      <c r="MMR55" s="14"/>
      <c r="MMS55" s="14"/>
      <c r="MMT55" s="14"/>
      <c r="MMU55" s="14"/>
      <c r="MMV55" s="14"/>
      <c r="MMW55" s="14"/>
      <c r="MMX55" s="14"/>
      <c r="MMY55" s="14"/>
      <c r="MMZ55" s="14"/>
      <c r="MNA55" s="14"/>
      <c r="MNB55" s="14"/>
      <c r="MNC55" s="14"/>
      <c r="MND55" s="14"/>
      <c r="MNE55" s="14"/>
      <c r="MNF55" s="14"/>
      <c r="MNG55" s="14"/>
      <c r="MNH55" s="14"/>
      <c r="MNI55" s="14"/>
      <c r="MNJ55" s="14"/>
      <c r="MNK55" s="14"/>
      <c r="MNL55" s="14"/>
      <c r="MNM55" s="14"/>
      <c r="MNN55" s="14"/>
      <c r="MNO55" s="14"/>
      <c r="MNP55" s="14"/>
      <c r="MNQ55" s="14"/>
      <c r="MNR55" s="14"/>
      <c r="MNS55" s="14"/>
      <c r="MNT55" s="14"/>
      <c r="MNU55" s="14"/>
      <c r="MNV55" s="14"/>
      <c r="MNW55" s="14"/>
      <c r="MNX55" s="14"/>
      <c r="MNY55" s="14"/>
      <c r="MNZ55" s="14"/>
      <c r="MOA55" s="14"/>
      <c r="MOB55" s="14"/>
      <c r="MOC55" s="14"/>
      <c r="MOD55" s="14"/>
      <c r="MOE55" s="14"/>
      <c r="MOF55" s="14"/>
      <c r="MOG55" s="14"/>
      <c r="MOH55" s="14"/>
      <c r="MOI55" s="14"/>
      <c r="MOJ55" s="14"/>
      <c r="MOK55" s="14"/>
      <c r="MOL55" s="14"/>
      <c r="MOM55" s="14"/>
      <c r="MON55" s="14"/>
      <c r="MOO55" s="14"/>
      <c r="MOP55" s="14"/>
      <c r="MOQ55" s="14"/>
      <c r="MOR55" s="14"/>
      <c r="MOS55" s="14"/>
      <c r="MOT55" s="14"/>
      <c r="MOU55" s="14"/>
      <c r="MOV55" s="14"/>
      <c r="MOW55" s="14"/>
      <c r="MOX55" s="14"/>
      <c r="MOY55" s="14"/>
      <c r="MOZ55" s="14"/>
      <c r="MPA55" s="14"/>
      <c r="MPB55" s="14"/>
      <c r="MPC55" s="14"/>
      <c r="MPD55" s="14"/>
      <c r="MPE55" s="14"/>
      <c r="MPF55" s="14"/>
      <c r="MPG55" s="14"/>
      <c r="MPH55" s="14"/>
      <c r="MPI55" s="14"/>
      <c r="MPJ55" s="14"/>
      <c r="MPK55" s="14"/>
      <c r="MPL55" s="14"/>
      <c r="MPM55" s="14"/>
      <c r="MPN55" s="14"/>
      <c r="MPO55" s="14"/>
      <c r="MPP55" s="14"/>
      <c r="MPQ55" s="14"/>
      <c r="MPR55" s="14"/>
      <c r="MPS55" s="14"/>
      <c r="MPT55" s="14"/>
      <c r="MPU55" s="14"/>
      <c r="MPV55" s="14"/>
      <c r="MPW55" s="14"/>
      <c r="MPX55" s="14"/>
      <c r="MPY55" s="14"/>
      <c r="MPZ55" s="14"/>
      <c r="MQA55" s="14"/>
      <c r="MQB55" s="14"/>
      <c r="MQC55" s="14"/>
      <c r="MQD55" s="14"/>
      <c r="MQE55" s="14"/>
      <c r="MQF55" s="14"/>
      <c r="MQG55" s="14"/>
      <c r="MQH55" s="14"/>
      <c r="MQI55" s="14"/>
      <c r="MQJ55" s="14"/>
      <c r="MQK55" s="14"/>
      <c r="MQL55" s="14"/>
      <c r="MQM55" s="14"/>
      <c r="MQN55" s="14"/>
      <c r="MQO55" s="14"/>
      <c r="MQP55" s="14"/>
      <c r="MQQ55" s="14"/>
      <c r="MQR55" s="14"/>
      <c r="MQS55" s="14"/>
      <c r="MQT55" s="14"/>
      <c r="MQU55" s="14"/>
      <c r="MQV55" s="14"/>
      <c r="MQW55" s="14"/>
      <c r="MQX55" s="14"/>
      <c r="MQY55" s="14"/>
      <c r="MQZ55" s="14"/>
      <c r="MRA55" s="14"/>
      <c r="MRB55" s="14"/>
      <c r="MRC55" s="14"/>
      <c r="MRD55" s="14"/>
      <c r="MRE55" s="14"/>
      <c r="MRF55" s="14"/>
      <c r="MRG55" s="14"/>
      <c r="MRH55" s="14"/>
      <c r="MRI55" s="14"/>
      <c r="MRJ55" s="14"/>
      <c r="MRK55" s="14"/>
      <c r="MRL55" s="14"/>
      <c r="MRM55" s="14"/>
      <c r="MRN55" s="14"/>
      <c r="MRO55" s="14"/>
      <c r="MRP55" s="14"/>
      <c r="MRQ55" s="14"/>
      <c r="MRR55" s="14"/>
      <c r="MRS55" s="14"/>
      <c r="MRT55" s="14"/>
      <c r="MRU55" s="14"/>
      <c r="MRV55" s="14"/>
      <c r="MRW55" s="14"/>
      <c r="MRX55" s="14"/>
      <c r="MRY55" s="14"/>
      <c r="MRZ55" s="14"/>
      <c r="MSA55" s="14"/>
      <c r="MSB55" s="14"/>
      <c r="MSC55" s="14"/>
      <c r="MSD55" s="14"/>
      <c r="MSE55" s="14"/>
      <c r="MSF55" s="14"/>
      <c r="MSG55" s="14"/>
      <c r="MSH55" s="14"/>
      <c r="MSI55" s="14"/>
      <c r="MSJ55" s="14"/>
      <c r="MSK55" s="14"/>
      <c r="MSL55" s="14"/>
      <c r="MSM55" s="14"/>
      <c r="MSN55" s="14"/>
      <c r="MSO55" s="14"/>
      <c r="MSP55" s="14"/>
      <c r="MSQ55" s="14"/>
      <c r="MSR55" s="14"/>
      <c r="MSS55" s="14"/>
      <c r="MST55" s="14"/>
      <c r="MSU55" s="14"/>
      <c r="MSV55" s="14"/>
      <c r="MSW55" s="14"/>
      <c r="MSX55" s="14"/>
      <c r="MSY55" s="14"/>
      <c r="MSZ55" s="14"/>
      <c r="MTA55" s="14"/>
      <c r="MTB55" s="14"/>
      <c r="MTC55" s="14"/>
      <c r="MTD55" s="14"/>
      <c r="MTE55" s="14"/>
      <c r="MTF55" s="14"/>
      <c r="MTG55" s="14"/>
      <c r="MTH55" s="14"/>
      <c r="MTI55" s="14"/>
      <c r="MTJ55" s="14"/>
      <c r="MTK55" s="14"/>
      <c r="MTL55" s="14"/>
      <c r="MTM55" s="14"/>
      <c r="MTN55" s="14"/>
      <c r="MTO55" s="14"/>
      <c r="MTP55" s="14"/>
      <c r="MTQ55" s="14"/>
      <c r="MTR55" s="14"/>
      <c r="MTS55" s="14"/>
      <c r="MTT55" s="14"/>
      <c r="MTU55" s="14"/>
      <c r="MTV55" s="14"/>
      <c r="MTW55" s="14"/>
      <c r="MTX55" s="14"/>
      <c r="MTY55" s="14"/>
      <c r="MTZ55" s="14"/>
      <c r="MUA55" s="14"/>
      <c r="MUB55" s="14"/>
      <c r="MUC55" s="14"/>
      <c r="MUD55" s="14"/>
      <c r="MUE55" s="14"/>
      <c r="MUF55" s="14"/>
      <c r="MUG55" s="14"/>
      <c r="MUH55" s="14"/>
      <c r="MUI55" s="14"/>
      <c r="MUJ55" s="14"/>
      <c r="MUK55" s="14"/>
      <c r="MUL55" s="14"/>
      <c r="MUM55" s="14"/>
      <c r="MUN55" s="14"/>
      <c r="MUO55" s="14"/>
      <c r="MUP55" s="14"/>
      <c r="MUQ55" s="14"/>
      <c r="MUR55" s="14"/>
      <c r="MUS55" s="14"/>
      <c r="MUT55" s="14"/>
      <c r="MUU55" s="14"/>
      <c r="MUV55" s="14"/>
      <c r="MUW55" s="14"/>
      <c r="MUX55" s="14"/>
      <c r="MUY55" s="14"/>
      <c r="MUZ55" s="14"/>
      <c r="MVA55" s="14"/>
      <c r="MVB55" s="14"/>
      <c r="MVC55" s="14"/>
      <c r="MVD55" s="14"/>
      <c r="MVE55" s="14"/>
      <c r="MVF55" s="14"/>
      <c r="MVG55" s="14"/>
      <c r="MVH55" s="14"/>
      <c r="MVI55" s="14"/>
      <c r="MVJ55" s="14"/>
      <c r="MVK55" s="14"/>
      <c r="MVL55" s="14"/>
      <c r="MVM55" s="14"/>
      <c r="MVN55" s="14"/>
      <c r="MVO55" s="14"/>
      <c r="MVP55" s="14"/>
      <c r="MVQ55" s="14"/>
      <c r="MVR55" s="14"/>
      <c r="MVS55" s="14"/>
      <c r="MVT55" s="14"/>
      <c r="MVU55" s="14"/>
      <c r="MVV55" s="14"/>
      <c r="MVW55" s="14"/>
      <c r="MVX55" s="14"/>
      <c r="MVY55" s="14"/>
      <c r="MVZ55" s="14"/>
      <c r="MWA55" s="14"/>
      <c r="MWB55" s="14"/>
      <c r="MWC55" s="14"/>
      <c r="MWD55" s="14"/>
      <c r="MWE55" s="14"/>
      <c r="MWF55" s="14"/>
      <c r="MWG55" s="14"/>
      <c r="MWH55" s="14"/>
      <c r="MWI55" s="14"/>
      <c r="MWJ55" s="14"/>
      <c r="MWK55" s="14"/>
      <c r="MWL55" s="14"/>
      <c r="MWM55" s="14"/>
      <c r="MWN55" s="14"/>
      <c r="MWO55" s="14"/>
      <c r="MWP55" s="14"/>
      <c r="MWQ55" s="14"/>
      <c r="MWR55" s="14"/>
      <c r="MWS55" s="14"/>
      <c r="MWT55" s="14"/>
      <c r="MWU55" s="14"/>
      <c r="MWV55" s="14"/>
      <c r="MWW55" s="14"/>
      <c r="MWX55" s="14"/>
      <c r="MWY55" s="14"/>
      <c r="MWZ55" s="14"/>
      <c r="MXA55" s="14"/>
      <c r="MXB55" s="14"/>
      <c r="MXC55" s="14"/>
      <c r="MXD55" s="14"/>
      <c r="MXE55" s="14"/>
      <c r="MXF55" s="14"/>
      <c r="MXG55" s="14"/>
      <c r="MXH55" s="14"/>
      <c r="MXI55" s="14"/>
      <c r="MXJ55" s="14"/>
      <c r="MXK55" s="14"/>
      <c r="MXL55" s="14"/>
      <c r="MXM55" s="14"/>
      <c r="MXN55" s="14"/>
      <c r="MXO55" s="14"/>
      <c r="MXP55" s="14"/>
      <c r="MXQ55" s="14"/>
      <c r="MXR55" s="14"/>
      <c r="MXS55" s="14"/>
      <c r="MXT55" s="14"/>
      <c r="MXU55" s="14"/>
      <c r="MXV55" s="14"/>
      <c r="MXW55" s="14"/>
      <c r="MXX55" s="14"/>
      <c r="MXY55" s="14"/>
      <c r="MXZ55" s="14"/>
      <c r="MYA55" s="14"/>
      <c r="MYB55" s="14"/>
      <c r="MYC55" s="14"/>
      <c r="MYD55" s="14"/>
      <c r="MYE55" s="14"/>
      <c r="MYF55" s="14"/>
      <c r="MYG55" s="14"/>
      <c r="MYH55" s="14"/>
      <c r="MYI55" s="14"/>
      <c r="MYJ55" s="14"/>
      <c r="MYK55" s="14"/>
      <c r="MYL55" s="14"/>
      <c r="MYM55" s="14"/>
      <c r="MYN55" s="14"/>
      <c r="MYO55" s="14"/>
      <c r="MYP55" s="14"/>
      <c r="MYQ55" s="14"/>
      <c r="MYR55" s="14"/>
      <c r="MYS55" s="14"/>
      <c r="MYT55" s="14"/>
      <c r="MYU55" s="14"/>
      <c r="MYV55" s="14"/>
      <c r="MYW55" s="14"/>
      <c r="MYX55" s="14"/>
      <c r="MYY55" s="14"/>
      <c r="MYZ55" s="14"/>
      <c r="MZA55" s="14"/>
      <c r="MZB55" s="14"/>
      <c r="MZC55" s="14"/>
      <c r="MZD55" s="14"/>
      <c r="MZE55" s="14"/>
      <c r="MZF55" s="14"/>
      <c r="MZG55" s="14"/>
      <c r="MZH55" s="14"/>
      <c r="MZI55" s="14"/>
      <c r="MZJ55" s="14"/>
      <c r="MZK55" s="14"/>
      <c r="MZL55" s="14"/>
      <c r="MZM55" s="14"/>
      <c r="MZN55" s="14"/>
      <c r="MZO55" s="14"/>
      <c r="MZP55" s="14"/>
      <c r="MZQ55" s="14"/>
      <c r="MZR55" s="14"/>
      <c r="MZS55" s="14"/>
      <c r="MZT55" s="14"/>
      <c r="MZU55" s="14"/>
      <c r="MZV55" s="14"/>
      <c r="MZW55" s="14"/>
      <c r="MZX55" s="14"/>
      <c r="MZY55" s="14"/>
      <c r="MZZ55" s="14"/>
      <c r="NAA55" s="14"/>
      <c r="NAB55" s="14"/>
      <c r="NAC55" s="14"/>
      <c r="NAD55" s="14"/>
      <c r="NAE55" s="14"/>
      <c r="NAF55" s="14"/>
      <c r="NAG55" s="14"/>
      <c r="NAH55" s="14"/>
      <c r="NAI55" s="14"/>
      <c r="NAJ55" s="14"/>
      <c r="NAK55" s="14"/>
      <c r="NAL55" s="14"/>
      <c r="NAM55" s="14"/>
      <c r="NAN55" s="14"/>
      <c r="NAO55" s="14"/>
      <c r="NAP55" s="14"/>
      <c r="NAQ55" s="14"/>
      <c r="NAR55" s="14"/>
      <c r="NAS55" s="14"/>
      <c r="NAT55" s="14"/>
      <c r="NAU55" s="14"/>
      <c r="NAV55" s="14"/>
      <c r="NAW55" s="14"/>
      <c r="NAX55" s="14"/>
      <c r="NAY55" s="14"/>
      <c r="NAZ55" s="14"/>
      <c r="NBA55" s="14"/>
      <c r="NBB55" s="14"/>
      <c r="NBC55" s="14"/>
      <c r="NBD55" s="14"/>
      <c r="NBE55" s="14"/>
      <c r="NBF55" s="14"/>
      <c r="NBG55" s="14"/>
      <c r="NBH55" s="14"/>
      <c r="NBI55" s="14"/>
      <c r="NBJ55" s="14"/>
      <c r="NBK55" s="14"/>
      <c r="NBL55" s="14"/>
      <c r="NBM55" s="14"/>
      <c r="NBN55" s="14"/>
      <c r="NBO55" s="14"/>
      <c r="NBP55" s="14"/>
      <c r="NBQ55" s="14"/>
      <c r="NBR55" s="14"/>
      <c r="NBS55" s="14"/>
      <c r="NBT55" s="14"/>
      <c r="NBU55" s="14"/>
      <c r="NBV55" s="14"/>
      <c r="NBW55" s="14"/>
      <c r="NBX55" s="14"/>
      <c r="NBY55" s="14"/>
      <c r="NBZ55" s="14"/>
      <c r="NCA55" s="14"/>
      <c r="NCB55" s="14"/>
      <c r="NCC55" s="14"/>
      <c r="NCD55" s="14"/>
      <c r="NCE55" s="14"/>
      <c r="NCF55" s="14"/>
      <c r="NCG55" s="14"/>
      <c r="NCH55" s="14"/>
      <c r="NCI55" s="14"/>
      <c r="NCJ55" s="14"/>
      <c r="NCK55" s="14"/>
      <c r="NCL55" s="14"/>
      <c r="NCM55" s="14"/>
      <c r="NCN55" s="14"/>
      <c r="NCO55" s="14"/>
      <c r="NCP55" s="14"/>
      <c r="NCQ55" s="14"/>
      <c r="NCR55" s="14"/>
      <c r="NCS55" s="14"/>
      <c r="NCT55" s="14"/>
      <c r="NCU55" s="14"/>
      <c r="NCV55" s="14"/>
      <c r="NCW55" s="14"/>
      <c r="NCX55" s="14"/>
      <c r="NCY55" s="14"/>
      <c r="NCZ55" s="14"/>
      <c r="NDA55" s="14"/>
      <c r="NDB55" s="14"/>
      <c r="NDC55" s="14"/>
      <c r="NDD55" s="14"/>
      <c r="NDE55" s="14"/>
      <c r="NDF55" s="14"/>
      <c r="NDG55" s="14"/>
      <c r="NDH55" s="14"/>
      <c r="NDI55" s="14"/>
      <c r="NDJ55" s="14"/>
      <c r="NDK55" s="14"/>
      <c r="NDL55" s="14"/>
      <c r="NDM55" s="14"/>
      <c r="NDN55" s="14"/>
      <c r="NDO55" s="14"/>
      <c r="NDP55" s="14"/>
      <c r="NDQ55" s="14"/>
      <c r="NDR55" s="14"/>
      <c r="NDS55" s="14"/>
      <c r="NDT55" s="14"/>
      <c r="NDU55" s="14"/>
      <c r="NDV55" s="14"/>
      <c r="NDW55" s="14"/>
      <c r="NDX55" s="14"/>
      <c r="NDY55" s="14"/>
      <c r="NDZ55" s="14"/>
      <c r="NEA55" s="14"/>
      <c r="NEB55" s="14"/>
      <c r="NEC55" s="14"/>
      <c r="NED55" s="14"/>
      <c r="NEE55" s="14"/>
      <c r="NEF55" s="14"/>
      <c r="NEG55" s="14"/>
      <c r="NEH55" s="14"/>
      <c r="NEI55" s="14"/>
      <c r="NEJ55" s="14"/>
      <c r="NEK55" s="14"/>
      <c r="NEL55" s="14"/>
      <c r="NEM55" s="14"/>
      <c r="NEN55" s="14"/>
      <c r="NEO55" s="14"/>
      <c r="NEP55" s="14"/>
      <c r="NEQ55" s="14"/>
      <c r="NER55" s="14"/>
      <c r="NES55" s="14"/>
      <c r="NET55" s="14"/>
      <c r="NEU55" s="14"/>
      <c r="NEV55" s="14"/>
      <c r="NEW55" s="14"/>
      <c r="NEX55" s="14"/>
      <c r="NEY55" s="14"/>
      <c r="NEZ55" s="14"/>
      <c r="NFA55" s="14"/>
      <c r="NFB55" s="14"/>
      <c r="NFC55" s="14"/>
      <c r="NFD55" s="14"/>
      <c r="NFE55" s="14"/>
      <c r="NFF55" s="14"/>
      <c r="NFG55" s="14"/>
      <c r="NFH55" s="14"/>
      <c r="NFI55" s="14"/>
      <c r="NFJ55" s="14"/>
      <c r="NFK55" s="14"/>
      <c r="NFL55" s="14"/>
      <c r="NFM55" s="14"/>
      <c r="NFN55" s="14"/>
      <c r="NFO55" s="14"/>
      <c r="NFP55" s="14"/>
      <c r="NFQ55" s="14"/>
      <c r="NFR55" s="14"/>
      <c r="NFS55" s="14"/>
      <c r="NFT55" s="14"/>
      <c r="NFU55" s="14"/>
      <c r="NFV55" s="14"/>
      <c r="NFW55" s="14"/>
      <c r="NFX55" s="14"/>
      <c r="NFY55" s="14"/>
      <c r="NFZ55" s="14"/>
      <c r="NGA55" s="14"/>
      <c r="NGB55" s="14"/>
      <c r="NGC55" s="14"/>
      <c r="NGD55" s="14"/>
      <c r="NGE55" s="14"/>
      <c r="NGF55" s="14"/>
      <c r="NGG55" s="14"/>
      <c r="NGH55" s="14"/>
      <c r="NGI55" s="14"/>
      <c r="NGJ55" s="14"/>
      <c r="NGK55" s="14"/>
      <c r="NGL55" s="14"/>
      <c r="NGM55" s="14"/>
      <c r="NGN55" s="14"/>
      <c r="NGO55" s="14"/>
      <c r="NGP55" s="14"/>
      <c r="NGQ55" s="14"/>
      <c r="NGR55" s="14"/>
      <c r="NGS55" s="14"/>
      <c r="NGT55" s="14"/>
      <c r="NGU55" s="14"/>
      <c r="NGV55" s="14"/>
      <c r="NGW55" s="14"/>
      <c r="NGX55" s="14"/>
      <c r="NGY55" s="14"/>
      <c r="NGZ55" s="14"/>
      <c r="NHA55" s="14"/>
      <c r="NHB55" s="14"/>
      <c r="NHC55" s="14"/>
      <c r="NHD55" s="14"/>
      <c r="NHE55" s="14"/>
      <c r="NHF55" s="14"/>
      <c r="NHG55" s="14"/>
      <c r="NHH55" s="14"/>
      <c r="NHI55" s="14"/>
      <c r="NHJ55" s="14"/>
      <c r="NHK55" s="14"/>
      <c r="NHL55" s="14"/>
      <c r="NHM55" s="14"/>
      <c r="NHN55" s="14"/>
      <c r="NHO55" s="14"/>
      <c r="NHP55" s="14"/>
      <c r="NHQ55" s="14"/>
      <c r="NHR55" s="14"/>
      <c r="NHS55" s="14"/>
      <c r="NHT55" s="14"/>
      <c r="NHU55" s="14"/>
      <c r="NHV55" s="14"/>
      <c r="NHW55" s="14"/>
      <c r="NHX55" s="14"/>
      <c r="NHY55" s="14"/>
      <c r="NHZ55" s="14"/>
      <c r="NIA55" s="14"/>
      <c r="NIB55" s="14"/>
      <c r="NIC55" s="14"/>
      <c r="NID55" s="14"/>
      <c r="NIE55" s="14"/>
      <c r="NIF55" s="14"/>
      <c r="NIG55" s="14"/>
      <c r="NIH55" s="14"/>
      <c r="NII55" s="14"/>
      <c r="NIJ55" s="14"/>
      <c r="NIK55" s="14"/>
      <c r="NIL55" s="14"/>
      <c r="NIM55" s="14"/>
      <c r="NIN55" s="14"/>
      <c r="NIO55" s="14"/>
      <c r="NIP55" s="14"/>
      <c r="NIQ55" s="14"/>
      <c r="NIR55" s="14"/>
      <c r="NIS55" s="14"/>
      <c r="NIT55" s="14"/>
      <c r="NIU55" s="14"/>
      <c r="NIV55" s="14"/>
      <c r="NIW55" s="14"/>
      <c r="NIX55" s="14"/>
      <c r="NIY55" s="14"/>
      <c r="NIZ55" s="14"/>
      <c r="NJA55" s="14"/>
      <c r="NJB55" s="14"/>
      <c r="NJC55" s="14"/>
      <c r="NJD55" s="14"/>
      <c r="NJE55" s="14"/>
      <c r="NJF55" s="14"/>
      <c r="NJG55" s="14"/>
      <c r="NJH55" s="14"/>
      <c r="NJI55" s="14"/>
      <c r="NJJ55" s="14"/>
      <c r="NJK55" s="14"/>
      <c r="NJL55" s="14"/>
      <c r="NJM55" s="14"/>
      <c r="NJN55" s="14"/>
      <c r="NJO55" s="14"/>
      <c r="NJP55" s="14"/>
      <c r="NJQ55" s="14"/>
      <c r="NJR55" s="14"/>
      <c r="NJS55" s="14"/>
      <c r="NJT55" s="14"/>
      <c r="NJU55" s="14"/>
      <c r="NJV55" s="14"/>
      <c r="NJW55" s="14"/>
      <c r="NJX55" s="14"/>
      <c r="NJY55" s="14"/>
      <c r="NJZ55" s="14"/>
      <c r="NKA55" s="14"/>
      <c r="NKB55" s="14"/>
      <c r="NKC55" s="14"/>
      <c r="NKD55" s="14"/>
      <c r="NKE55" s="14"/>
      <c r="NKF55" s="14"/>
      <c r="NKG55" s="14"/>
      <c r="NKH55" s="14"/>
      <c r="NKI55" s="14"/>
      <c r="NKJ55" s="14"/>
      <c r="NKK55" s="14"/>
      <c r="NKL55" s="14"/>
      <c r="NKM55" s="14"/>
      <c r="NKN55" s="14"/>
      <c r="NKO55" s="14"/>
      <c r="NKP55" s="14"/>
      <c r="NKQ55" s="14"/>
      <c r="NKR55" s="14"/>
      <c r="NKS55" s="14"/>
      <c r="NKT55" s="14"/>
      <c r="NKU55" s="14"/>
      <c r="NKV55" s="14"/>
      <c r="NKW55" s="14"/>
      <c r="NKX55" s="14"/>
      <c r="NKY55" s="14"/>
      <c r="NKZ55" s="14"/>
      <c r="NLA55" s="14"/>
      <c r="NLB55" s="14"/>
      <c r="NLC55" s="14"/>
      <c r="NLD55" s="14"/>
      <c r="NLE55" s="14"/>
      <c r="NLF55" s="14"/>
      <c r="NLG55" s="14"/>
      <c r="NLH55" s="14"/>
      <c r="NLI55" s="14"/>
      <c r="NLJ55" s="14"/>
      <c r="NLK55" s="14"/>
      <c r="NLL55" s="14"/>
      <c r="NLM55" s="14"/>
      <c r="NLN55" s="14"/>
      <c r="NLO55" s="14"/>
      <c r="NLP55" s="14"/>
      <c r="NLQ55" s="14"/>
      <c r="NLR55" s="14"/>
      <c r="NLS55" s="14"/>
      <c r="NLT55" s="14"/>
      <c r="NLU55" s="14"/>
      <c r="NLV55" s="14"/>
      <c r="NLW55" s="14"/>
      <c r="NLX55" s="14"/>
      <c r="NLY55" s="14"/>
      <c r="NLZ55" s="14"/>
      <c r="NMA55" s="14"/>
      <c r="NMB55" s="14"/>
      <c r="NMC55" s="14"/>
      <c r="NMD55" s="14"/>
      <c r="NME55" s="14"/>
      <c r="NMF55" s="14"/>
      <c r="NMG55" s="14"/>
      <c r="NMH55" s="14"/>
      <c r="NMI55" s="14"/>
      <c r="NMJ55" s="14"/>
      <c r="NMK55" s="14"/>
      <c r="NML55" s="14"/>
      <c r="NMM55" s="14"/>
      <c r="NMN55" s="14"/>
      <c r="NMO55" s="14"/>
      <c r="NMP55" s="14"/>
      <c r="NMQ55" s="14"/>
      <c r="NMR55" s="14"/>
      <c r="NMS55" s="14"/>
      <c r="NMT55" s="14"/>
      <c r="NMU55" s="14"/>
      <c r="NMV55" s="14"/>
      <c r="NMW55" s="14"/>
      <c r="NMX55" s="14"/>
      <c r="NMY55" s="14"/>
      <c r="NMZ55" s="14"/>
      <c r="NNA55" s="14"/>
      <c r="NNB55" s="14"/>
      <c r="NNC55" s="14"/>
      <c r="NND55" s="14"/>
      <c r="NNE55" s="14"/>
      <c r="NNF55" s="14"/>
      <c r="NNG55" s="14"/>
      <c r="NNH55" s="14"/>
      <c r="NNI55" s="14"/>
      <c r="NNJ55" s="14"/>
      <c r="NNK55" s="14"/>
      <c r="NNL55" s="14"/>
      <c r="NNM55" s="14"/>
      <c r="NNN55" s="14"/>
      <c r="NNO55" s="14"/>
      <c r="NNP55" s="14"/>
      <c r="NNQ55" s="14"/>
      <c r="NNR55" s="14"/>
      <c r="NNS55" s="14"/>
      <c r="NNT55" s="14"/>
      <c r="NNU55" s="14"/>
      <c r="NNV55" s="14"/>
      <c r="NNW55" s="14"/>
      <c r="NNX55" s="14"/>
      <c r="NNY55" s="14"/>
      <c r="NNZ55" s="14"/>
      <c r="NOA55" s="14"/>
      <c r="NOB55" s="14"/>
      <c r="NOC55" s="14"/>
      <c r="NOD55" s="14"/>
      <c r="NOE55" s="14"/>
      <c r="NOF55" s="14"/>
      <c r="NOG55" s="14"/>
      <c r="NOH55" s="14"/>
      <c r="NOI55" s="14"/>
      <c r="NOJ55" s="14"/>
      <c r="NOK55" s="14"/>
      <c r="NOL55" s="14"/>
      <c r="NOM55" s="14"/>
      <c r="NON55" s="14"/>
      <c r="NOO55" s="14"/>
      <c r="NOP55" s="14"/>
      <c r="NOQ55" s="14"/>
      <c r="NOR55" s="14"/>
      <c r="NOS55" s="14"/>
      <c r="NOT55" s="14"/>
      <c r="NOU55" s="14"/>
      <c r="NOV55" s="14"/>
      <c r="NOW55" s="14"/>
      <c r="NOX55" s="14"/>
      <c r="NOY55" s="14"/>
      <c r="NOZ55" s="14"/>
      <c r="NPA55" s="14"/>
      <c r="NPB55" s="14"/>
      <c r="NPC55" s="14"/>
      <c r="NPD55" s="14"/>
      <c r="NPE55" s="14"/>
      <c r="NPF55" s="14"/>
      <c r="NPG55" s="14"/>
      <c r="NPH55" s="14"/>
      <c r="NPI55" s="14"/>
      <c r="NPJ55" s="14"/>
      <c r="NPK55" s="14"/>
      <c r="NPL55" s="14"/>
      <c r="NPM55" s="14"/>
      <c r="NPN55" s="14"/>
      <c r="NPO55" s="14"/>
      <c r="NPP55" s="14"/>
      <c r="NPQ55" s="14"/>
      <c r="NPR55" s="14"/>
      <c r="NPS55" s="14"/>
      <c r="NPT55" s="14"/>
      <c r="NPU55" s="14"/>
      <c r="NPV55" s="14"/>
      <c r="NPW55" s="14"/>
      <c r="NPX55" s="14"/>
      <c r="NPY55" s="14"/>
      <c r="NPZ55" s="14"/>
      <c r="NQA55" s="14"/>
      <c r="NQB55" s="14"/>
      <c r="NQC55" s="14"/>
      <c r="NQD55" s="14"/>
      <c r="NQE55" s="14"/>
      <c r="NQF55" s="14"/>
      <c r="NQG55" s="14"/>
      <c r="NQH55" s="14"/>
      <c r="NQI55" s="14"/>
      <c r="NQJ55" s="14"/>
      <c r="NQK55" s="14"/>
      <c r="NQL55" s="14"/>
      <c r="NQM55" s="14"/>
      <c r="NQN55" s="14"/>
      <c r="NQO55" s="14"/>
      <c r="NQP55" s="14"/>
      <c r="NQQ55" s="14"/>
      <c r="NQR55" s="14"/>
      <c r="NQS55" s="14"/>
      <c r="NQT55" s="14"/>
      <c r="NQU55" s="14"/>
      <c r="NQV55" s="14"/>
      <c r="NQW55" s="14"/>
      <c r="NQX55" s="14"/>
      <c r="NQY55" s="14"/>
      <c r="NQZ55" s="14"/>
      <c r="NRA55" s="14"/>
      <c r="NRB55" s="14"/>
      <c r="NRC55" s="14"/>
      <c r="NRD55" s="14"/>
      <c r="NRE55" s="14"/>
      <c r="NRF55" s="14"/>
      <c r="NRG55" s="14"/>
      <c r="NRH55" s="14"/>
      <c r="NRI55" s="14"/>
      <c r="NRJ55" s="14"/>
      <c r="NRK55" s="14"/>
      <c r="NRL55" s="14"/>
      <c r="NRM55" s="14"/>
      <c r="NRN55" s="14"/>
      <c r="NRO55" s="14"/>
      <c r="NRP55" s="14"/>
      <c r="NRQ55" s="14"/>
      <c r="NRR55" s="14"/>
      <c r="NRS55" s="14"/>
      <c r="NRT55" s="14"/>
      <c r="NRU55" s="14"/>
      <c r="NRV55" s="14"/>
      <c r="NRW55" s="14"/>
      <c r="NRX55" s="14"/>
      <c r="NRY55" s="14"/>
      <c r="NRZ55" s="14"/>
      <c r="NSA55" s="14"/>
      <c r="NSB55" s="14"/>
      <c r="NSC55" s="14"/>
      <c r="NSD55" s="14"/>
      <c r="NSE55" s="14"/>
      <c r="NSF55" s="14"/>
      <c r="NSG55" s="14"/>
      <c r="NSH55" s="14"/>
      <c r="NSI55" s="14"/>
      <c r="NSJ55" s="14"/>
      <c r="NSK55" s="14"/>
      <c r="NSL55" s="14"/>
      <c r="NSM55" s="14"/>
      <c r="NSN55" s="14"/>
      <c r="NSO55" s="14"/>
      <c r="NSP55" s="14"/>
      <c r="NSQ55" s="14"/>
      <c r="NSR55" s="14"/>
      <c r="NSS55" s="14"/>
      <c r="NST55" s="14"/>
      <c r="NSU55" s="14"/>
      <c r="NSV55" s="14"/>
      <c r="NSW55" s="14"/>
      <c r="NSX55" s="14"/>
      <c r="NSY55" s="14"/>
      <c r="NSZ55" s="14"/>
      <c r="NTA55" s="14"/>
      <c r="NTB55" s="14"/>
      <c r="NTC55" s="14"/>
      <c r="NTD55" s="14"/>
      <c r="NTE55" s="14"/>
      <c r="NTF55" s="14"/>
      <c r="NTG55" s="14"/>
      <c r="NTH55" s="14"/>
      <c r="NTI55" s="14"/>
      <c r="NTJ55" s="14"/>
      <c r="NTK55" s="14"/>
      <c r="NTL55" s="14"/>
      <c r="NTM55" s="14"/>
      <c r="NTN55" s="14"/>
      <c r="NTO55" s="14"/>
      <c r="NTP55" s="14"/>
      <c r="NTQ55" s="14"/>
      <c r="NTR55" s="14"/>
      <c r="NTS55" s="14"/>
      <c r="NTT55" s="14"/>
      <c r="NTU55" s="14"/>
      <c r="NTV55" s="14"/>
      <c r="NTW55" s="14"/>
      <c r="NTX55" s="14"/>
      <c r="NTY55" s="14"/>
      <c r="NTZ55" s="14"/>
      <c r="NUA55" s="14"/>
      <c r="NUB55" s="14"/>
      <c r="NUC55" s="14"/>
      <c r="NUD55" s="14"/>
      <c r="NUE55" s="14"/>
      <c r="NUF55" s="14"/>
      <c r="NUG55" s="14"/>
      <c r="NUH55" s="14"/>
      <c r="NUI55" s="14"/>
      <c r="NUJ55" s="14"/>
      <c r="NUK55" s="14"/>
      <c r="NUL55" s="14"/>
      <c r="NUM55" s="14"/>
      <c r="NUN55" s="14"/>
      <c r="NUO55" s="14"/>
      <c r="NUP55" s="14"/>
      <c r="NUQ55" s="14"/>
      <c r="NUR55" s="14"/>
      <c r="NUS55" s="14"/>
      <c r="NUT55" s="14"/>
      <c r="NUU55" s="14"/>
      <c r="NUV55" s="14"/>
      <c r="NUW55" s="14"/>
      <c r="NUX55" s="14"/>
      <c r="NUY55" s="14"/>
      <c r="NUZ55" s="14"/>
      <c r="NVA55" s="14"/>
      <c r="NVB55" s="14"/>
      <c r="NVC55" s="14"/>
      <c r="NVD55" s="14"/>
      <c r="NVE55" s="14"/>
      <c r="NVF55" s="14"/>
      <c r="NVG55" s="14"/>
      <c r="NVH55" s="14"/>
      <c r="NVI55" s="14"/>
      <c r="NVJ55" s="14"/>
      <c r="NVK55" s="14"/>
      <c r="NVL55" s="14"/>
      <c r="NVM55" s="14"/>
      <c r="NVN55" s="14"/>
      <c r="NVO55" s="14"/>
      <c r="NVP55" s="14"/>
      <c r="NVQ55" s="14"/>
      <c r="NVR55" s="14"/>
      <c r="NVS55" s="14"/>
      <c r="NVT55" s="14"/>
      <c r="NVU55" s="14"/>
      <c r="NVV55" s="14"/>
      <c r="NVW55" s="14"/>
      <c r="NVX55" s="14"/>
      <c r="NVY55" s="14"/>
      <c r="NVZ55" s="14"/>
      <c r="NWA55" s="14"/>
      <c r="NWB55" s="14"/>
      <c r="NWC55" s="14"/>
      <c r="NWD55" s="14"/>
      <c r="NWE55" s="14"/>
      <c r="NWF55" s="14"/>
      <c r="NWG55" s="14"/>
      <c r="NWH55" s="14"/>
      <c r="NWI55" s="14"/>
      <c r="NWJ55" s="14"/>
      <c r="NWK55" s="14"/>
      <c r="NWL55" s="14"/>
      <c r="NWM55" s="14"/>
      <c r="NWN55" s="14"/>
      <c r="NWO55" s="14"/>
      <c r="NWP55" s="14"/>
      <c r="NWQ55" s="14"/>
      <c r="NWR55" s="14"/>
      <c r="NWS55" s="14"/>
      <c r="NWT55" s="14"/>
      <c r="NWU55" s="14"/>
      <c r="NWV55" s="14"/>
      <c r="NWW55" s="14"/>
      <c r="NWX55" s="14"/>
      <c r="NWY55" s="14"/>
      <c r="NWZ55" s="14"/>
      <c r="NXA55" s="14"/>
      <c r="NXB55" s="14"/>
      <c r="NXC55" s="14"/>
      <c r="NXD55" s="14"/>
      <c r="NXE55" s="14"/>
      <c r="NXF55" s="14"/>
      <c r="NXG55" s="14"/>
      <c r="NXH55" s="14"/>
      <c r="NXI55" s="14"/>
      <c r="NXJ55" s="14"/>
      <c r="NXK55" s="14"/>
      <c r="NXL55" s="14"/>
      <c r="NXM55" s="14"/>
      <c r="NXN55" s="14"/>
      <c r="NXO55" s="14"/>
      <c r="NXP55" s="14"/>
      <c r="NXQ55" s="14"/>
      <c r="NXR55" s="14"/>
      <c r="NXS55" s="14"/>
      <c r="NXT55" s="14"/>
      <c r="NXU55" s="14"/>
      <c r="NXV55" s="14"/>
      <c r="NXW55" s="14"/>
      <c r="NXX55" s="14"/>
      <c r="NXY55" s="14"/>
      <c r="NXZ55" s="14"/>
      <c r="NYA55" s="14"/>
      <c r="NYB55" s="14"/>
      <c r="NYC55" s="14"/>
      <c r="NYD55" s="14"/>
      <c r="NYE55" s="14"/>
      <c r="NYF55" s="14"/>
      <c r="NYG55" s="14"/>
      <c r="NYH55" s="14"/>
      <c r="NYI55" s="14"/>
      <c r="NYJ55" s="14"/>
      <c r="NYK55" s="14"/>
      <c r="NYL55" s="14"/>
      <c r="NYM55" s="14"/>
      <c r="NYN55" s="14"/>
      <c r="NYO55" s="14"/>
      <c r="NYP55" s="14"/>
      <c r="NYQ55" s="14"/>
      <c r="NYR55" s="14"/>
      <c r="NYS55" s="14"/>
      <c r="NYT55" s="14"/>
      <c r="NYU55" s="14"/>
      <c r="NYV55" s="14"/>
      <c r="NYW55" s="14"/>
      <c r="NYX55" s="14"/>
      <c r="NYY55" s="14"/>
      <c r="NYZ55" s="14"/>
      <c r="NZA55" s="14"/>
      <c r="NZB55" s="14"/>
      <c r="NZC55" s="14"/>
      <c r="NZD55" s="14"/>
      <c r="NZE55" s="14"/>
      <c r="NZF55" s="14"/>
      <c r="NZG55" s="14"/>
      <c r="NZH55" s="14"/>
      <c r="NZI55" s="14"/>
      <c r="NZJ55" s="14"/>
      <c r="NZK55" s="14"/>
      <c r="NZL55" s="14"/>
      <c r="NZM55" s="14"/>
      <c r="NZN55" s="14"/>
      <c r="NZO55" s="14"/>
      <c r="NZP55" s="14"/>
      <c r="NZQ55" s="14"/>
      <c r="NZR55" s="14"/>
      <c r="NZS55" s="14"/>
      <c r="NZT55" s="14"/>
      <c r="NZU55" s="14"/>
      <c r="NZV55" s="14"/>
      <c r="NZW55" s="14"/>
      <c r="NZX55" s="14"/>
      <c r="NZY55" s="14"/>
      <c r="NZZ55" s="14"/>
      <c r="OAA55" s="14"/>
      <c r="OAB55" s="14"/>
      <c r="OAC55" s="14"/>
      <c r="OAD55" s="14"/>
      <c r="OAE55" s="14"/>
      <c r="OAF55" s="14"/>
      <c r="OAG55" s="14"/>
      <c r="OAH55" s="14"/>
      <c r="OAI55" s="14"/>
      <c r="OAJ55" s="14"/>
      <c r="OAK55" s="14"/>
      <c r="OAL55" s="14"/>
      <c r="OAM55" s="14"/>
      <c r="OAN55" s="14"/>
      <c r="OAO55" s="14"/>
      <c r="OAP55" s="14"/>
      <c r="OAQ55" s="14"/>
      <c r="OAR55" s="14"/>
      <c r="OAS55" s="14"/>
      <c r="OAT55" s="14"/>
      <c r="OAU55" s="14"/>
      <c r="OAV55" s="14"/>
      <c r="OAW55" s="14"/>
      <c r="OAX55" s="14"/>
      <c r="OAY55" s="14"/>
      <c r="OAZ55" s="14"/>
      <c r="OBA55" s="14"/>
      <c r="OBB55" s="14"/>
      <c r="OBC55" s="14"/>
      <c r="OBD55" s="14"/>
      <c r="OBE55" s="14"/>
      <c r="OBF55" s="14"/>
      <c r="OBG55" s="14"/>
      <c r="OBH55" s="14"/>
      <c r="OBI55" s="14"/>
      <c r="OBJ55" s="14"/>
      <c r="OBK55" s="14"/>
      <c r="OBL55" s="14"/>
      <c r="OBM55" s="14"/>
      <c r="OBN55" s="14"/>
      <c r="OBO55" s="14"/>
      <c r="OBP55" s="14"/>
      <c r="OBQ55" s="14"/>
      <c r="OBR55" s="14"/>
      <c r="OBS55" s="14"/>
      <c r="OBT55" s="14"/>
      <c r="OBU55" s="14"/>
      <c r="OBV55" s="14"/>
      <c r="OBW55" s="14"/>
      <c r="OBX55" s="14"/>
      <c r="OBY55" s="14"/>
      <c r="OBZ55" s="14"/>
      <c r="OCA55" s="14"/>
      <c r="OCB55" s="14"/>
      <c r="OCC55" s="14"/>
      <c r="OCD55" s="14"/>
      <c r="OCE55" s="14"/>
      <c r="OCF55" s="14"/>
      <c r="OCG55" s="14"/>
      <c r="OCH55" s="14"/>
      <c r="OCI55" s="14"/>
      <c r="OCJ55" s="14"/>
      <c r="OCK55" s="14"/>
      <c r="OCL55" s="14"/>
      <c r="OCM55" s="14"/>
      <c r="OCN55" s="14"/>
      <c r="OCO55" s="14"/>
      <c r="OCP55" s="14"/>
      <c r="OCQ55" s="14"/>
      <c r="OCR55" s="14"/>
      <c r="OCS55" s="14"/>
      <c r="OCT55" s="14"/>
      <c r="OCU55" s="14"/>
      <c r="OCV55" s="14"/>
      <c r="OCW55" s="14"/>
      <c r="OCX55" s="14"/>
      <c r="OCY55" s="14"/>
      <c r="OCZ55" s="14"/>
      <c r="ODA55" s="14"/>
      <c r="ODB55" s="14"/>
      <c r="ODC55" s="14"/>
      <c r="ODD55" s="14"/>
      <c r="ODE55" s="14"/>
      <c r="ODF55" s="14"/>
      <c r="ODG55" s="14"/>
      <c r="ODH55" s="14"/>
      <c r="ODI55" s="14"/>
      <c r="ODJ55" s="14"/>
      <c r="ODK55" s="14"/>
      <c r="ODL55" s="14"/>
      <c r="ODM55" s="14"/>
      <c r="ODN55" s="14"/>
      <c r="ODO55" s="14"/>
      <c r="ODP55" s="14"/>
      <c r="ODQ55" s="14"/>
      <c r="ODR55" s="14"/>
      <c r="ODS55" s="14"/>
      <c r="ODT55" s="14"/>
      <c r="ODU55" s="14"/>
      <c r="ODV55" s="14"/>
      <c r="ODW55" s="14"/>
      <c r="ODX55" s="14"/>
      <c r="ODY55" s="14"/>
      <c r="ODZ55" s="14"/>
      <c r="OEA55" s="14"/>
      <c r="OEB55" s="14"/>
      <c r="OEC55" s="14"/>
      <c r="OED55" s="14"/>
      <c r="OEE55" s="14"/>
      <c r="OEF55" s="14"/>
      <c r="OEG55" s="14"/>
      <c r="OEH55" s="14"/>
      <c r="OEI55" s="14"/>
      <c r="OEJ55" s="14"/>
      <c r="OEK55" s="14"/>
      <c r="OEL55" s="14"/>
      <c r="OEM55" s="14"/>
      <c r="OEN55" s="14"/>
      <c r="OEO55" s="14"/>
      <c r="OEP55" s="14"/>
      <c r="OEQ55" s="14"/>
      <c r="OER55" s="14"/>
      <c r="OES55" s="14"/>
      <c r="OET55" s="14"/>
      <c r="OEU55" s="14"/>
      <c r="OEV55" s="14"/>
      <c r="OEW55" s="14"/>
      <c r="OEX55" s="14"/>
      <c r="OEY55" s="14"/>
      <c r="OEZ55" s="14"/>
      <c r="OFA55" s="14"/>
      <c r="OFB55" s="14"/>
      <c r="OFC55" s="14"/>
      <c r="OFD55" s="14"/>
      <c r="OFE55" s="14"/>
      <c r="OFF55" s="14"/>
      <c r="OFG55" s="14"/>
      <c r="OFH55" s="14"/>
      <c r="OFI55" s="14"/>
      <c r="OFJ55" s="14"/>
      <c r="OFK55" s="14"/>
      <c r="OFL55" s="14"/>
      <c r="OFM55" s="14"/>
      <c r="OFN55" s="14"/>
      <c r="OFO55" s="14"/>
      <c r="OFP55" s="14"/>
      <c r="OFQ55" s="14"/>
      <c r="OFR55" s="14"/>
      <c r="OFS55" s="14"/>
      <c r="OFT55" s="14"/>
      <c r="OFU55" s="14"/>
      <c r="OFV55" s="14"/>
      <c r="OFW55" s="14"/>
      <c r="OFX55" s="14"/>
      <c r="OFY55" s="14"/>
      <c r="OFZ55" s="14"/>
      <c r="OGA55" s="14"/>
      <c r="OGB55" s="14"/>
      <c r="OGC55" s="14"/>
      <c r="OGD55" s="14"/>
      <c r="OGE55" s="14"/>
      <c r="OGF55" s="14"/>
      <c r="OGG55" s="14"/>
      <c r="OGH55" s="14"/>
      <c r="OGI55" s="14"/>
      <c r="OGJ55" s="14"/>
      <c r="OGK55" s="14"/>
      <c r="OGL55" s="14"/>
      <c r="OGM55" s="14"/>
      <c r="OGN55" s="14"/>
      <c r="OGO55" s="14"/>
      <c r="OGP55" s="14"/>
      <c r="OGQ55" s="14"/>
      <c r="OGR55" s="14"/>
      <c r="OGS55" s="14"/>
      <c r="OGT55" s="14"/>
      <c r="OGU55" s="14"/>
      <c r="OGV55" s="14"/>
      <c r="OGW55" s="14"/>
      <c r="OGX55" s="14"/>
      <c r="OGY55" s="14"/>
      <c r="OGZ55" s="14"/>
      <c r="OHA55" s="14"/>
      <c r="OHB55" s="14"/>
      <c r="OHC55" s="14"/>
      <c r="OHD55" s="14"/>
      <c r="OHE55" s="14"/>
      <c r="OHF55" s="14"/>
      <c r="OHG55" s="14"/>
      <c r="OHH55" s="14"/>
      <c r="OHI55" s="14"/>
      <c r="OHJ55" s="14"/>
      <c r="OHK55" s="14"/>
      <c r="OHL55" s="14"/>
      <c r="OHM55" s="14"/>
      <c r="OHN55" s="14"/>
      <c r="OHO55" s="14"/>
      <c r="OHP55" s="14"/>
      <c r="OHQ55" s="14"/>
      <c r="OHR55" s="14"/>
      <c r="OHS55" s="14"/>
      <c r="OHT55" s="14"/>
      <c r="OHU55" s="14"/>
      <c r="OHV55" s="14"/>
      <c r="OHW55" s="14"/>
      <c r="OHX55" s="14"/>
      <c r="OHY55" s="14"/>
      <c r="OHZ55" s="14"/>
      <c r="OIA55" s="14"/>
      <c r="OIB55" s="14"/>
      <c r="OIC55" s="14"/>
      <c r="OID55" s="14"/>
      <c r="OIE55" s="14"/>
      <c r="OIF55" s="14"/>
      <c r="OIG55" s="14"/>
      <c r="OIH55" s="14"/>
      <c r="OII55" s="14"/>
      <c r="OIJ55" s="14"/>
      <c r="OIK55" s="14"/>
      <c r="OIL55" s="14"/>
      <c r="OIM55" s="14"/>
      <c r="OIN55" s="14"/>
      <c r="OIO55" s="14"/>
      <c r="OIP55" s="14"/>
      <c r="OIQ55" s="14"/>
      <c r="OIR55" s="14"/>
      <c r="OIS55" s="14"/>
      <c r="OIT55" s="14"/>
      <c r="OIU55" s="14"/>
      <c r="OIV55" s="14"/>
      <c r="OIW55" s="14"/>
      <c r="OIX55" s="14"/>
      <c r="OIY55" s="14"/>
      <c r="OIZ55" s="14"/>
      <c r="OJA55" s="14"/>
      <c r="OJB55" s="14"/>
      <c r="OJC55" s="14"/>
      <c r="OJD55" s="14"/>
      <c r="OJE55" s="14"/>
      <c r="OJF55" s="14"/>
      <c r="OJG55" s="14"/>
      <c r="OJH55" s="14"/>
      <c r="OJI55" s="14"/>
      <c r="OJJ55" s="14"/>
      <c r="OJK55" s="14"/>
      <c r="OJL55" s="14"/>
      <c r="OJM55" s="14"/>
      <c r="OJN55" s="14"/>
      <c r="OJO55" s="14"/>
      <c r="OJP55" s="14"/>
      <c r="OJQ55" s="14"/>
      <c r="OJR55" s="14"/>
      <c r="OJS55" s="14"/>
      <c r="OJT55" s="14"/>
      <c r="OJU55" s="14"/>
      <c r="OJV55" s="14"/>
      <c r="OJW55" s="14"/>
      <c r="OJX55" s="14"/>
      <c r="OJY55" s="14"/>
      <c r="OJZ55" s="14"/>
      <c r="OKA55" s="14"/>
      <c r="OKB55" s="14"/>
      <c r="OKC55" s="14"/>
      <c r="OKD55" s="14"/>
      <c r="OKE55" s="14"/>
      <c r="OKF55" s="14"/>
      <c r="OKG55" s="14"/>
      <c r="OKH55" s="14"/>
      <c r="OKI55" s="14"/>
      <c r="OKJ55" s="14"/>
      <c r="OKK55" s="14"/>
      <c r="OKL55" s="14"/>
      <c r="OKM55" s="14"/>
      <c r="OKN55" s="14"/>
      <c r="OKO55" s="14"/>
      <c r="OKP55" s="14"/>
      <c r="OKQ55" s="14"/>
      <c r="OKR55" s="14"/>
      <c r="OKS55" s="14"/>
      <c r="OKT55" s="14"/>
      <c r="OKU55" s="14"/>
      <c r="OKV55" s="14"/>
      <c r="OKW55" s="14"/>
      <c r="OKX55" s="14"/>
      <c r="OKY55" s="14"/>
      <c r="OKZ55" s="14"/>
      <c r="OLA55" s="14"/>
      <c r="OLB55" s="14"/>
      <c r="OLC55" s="14"/>
      <c r="OLD55" s="14"/>
      <c r="OLE55" s="14"/>
      <c r="OLF55" s="14"/>
      <c r="OLG55" s="14"/>
      <c r="OLH55" s="14"/>
      <c r="OLI55" s="14"/>
      <c r="OLJ55" s="14"/>
      <c r="OLK55" s="14"/>
      <c r="OLL55" s="14"/>
      <c r="OLM55" s="14"/>
      <c r="OLN55" s="14"/>
      <c r="OLO55" s="14"/>
      <c r="OLP55" s="14"/>
      <c r="OLQ55" s="14"/>
      <c r="OLR55" s="14"/>
      <c r="OLS55" s="14"/>
      <c r="OLT55" s="14"/>
      <c r="OLU55" s="14"/>
      <c r="OLV55" s="14"/>
      <c r="OLW55" s="14"/>
      <c r="OLX55" s="14"/>
      <c r="OLY55" s="14"/>
      <c r="OLZ55" s="14"/>
      <c r="OMA55" s="14"/>
      <c r="OMB55" s="14"/>
      <c r="OMC55" s="14"/>
      <c r="OMD55" s="14"/>
      <c r="OME55" s="14"/>
      <c r="OMF55" s="14"/>
      <c r="OMG55" s="14"/>
      <c r="OMH55" s="14"/>
      <c r="OMI55" s="14"/>
      <c r="OMJ55" s="14"/>
      <c r="OMK55" s="14"/>
      <c r="OML55" s="14"/>
      <c r="OMM55" s="14"/>
      <c r="OMN55" s="14"/>
      <c r="OMO55" s="14"/>
      <c r="OMP55" s="14"/>
      <c r="OMQ55" s="14"/>
      <c r="OMR55" s="14"/>
      <c r="OMS55" s="14"/>
      <c r="OMT55" s="14"/>
      <c r="OMU55" s="14"/>
      <c r="OMV55" s="14"/>
      <c r="OMW55" s="14"/>
      <c r="OMX55" s="14"/>
      <c r="OMY55" s="14"/>
      <c r="OMZ55" s="14"/>
      <c r="ONA55" s="14"/>
      <c r="ONB55" s="14"/>
      <c r="ONC55" s="14"/>
      <c r="OND55" s="14"/>
      <c r="ONE55" s="14"/>
      <c r="ONF55" s="14"/>
      <c r="ONG55" s="14"/>
      <c r="ONH55" s="14"/>
      <c r="ONI55" s="14"/>
      <c r="ONJ55" s="14"/>
      <c r="ONK55" s="14"/>
      <c r="ONL55" s="14"/>
      <c r="ONM55" s="14"/>
      <c r="ONN55" s="14"/>
      <c r="ONO55" s="14"/>
      <c r="ONP55" s="14"/>
      <c r="ONQ55" s="14"/>
      <c r="ONR55" s="14"/>
      <c r="ONS55" s="14"/>
      <c r="ONT55" s="14"/>
      <c r="ONU55" s="14"/>
      <c r="ONV55" s="14"/>
      <c r="ONW55" s="14"/>
      <c r="ONX55" s="14"/>
      <c r="ONY55" s="14"/>
      <c r="ONZ55" s="14"/>
      <c r="OOA55" s="14"/>
      <c r="OOB55" s="14"/>
      <c r="OOC55" s="14"/>
      <c r="OOD55" s="14"/>
      <c r="OOE55" s="14"/>
      <c r="OOF55" s="14"/>
      <c r="OOG55" s="14"/>
      <c r="OOH55" s="14"/>
      <c r="OOI55" s="14"/>
      <c r="OOJ55" s="14"/>
      <c r="OOK55" s="14"/>
      <c r="OOL55" s="14"/>
      <c r="OOM55" s="14"/>
      <c r="OON55" s="14"/>
      <c r="OOO55" s="14"/>
      <c r="OOP55" s="14"/>
      <c r="OOQ55" s="14"/>
      <c r="OOR55" s="14"/>
      <c r="OOS55" s="14"/>
      <c r="OOT55" s="14"/>
      <c r="OOU55" s="14"/>
      <c r="OOV55" s="14"/>
      <c r="OOW55" s="14"/>
      <c r="OOX55" s="14"/>
      <c r="OOY55" s="14"/>
      <c r="OOZ55" s="14"/>
      <c r="OPA55" s="14"/>
      <c r="OPB55" s="14"/>
      <c r="OPC55" s="14"/>
      <c r="OPD55" s="14"/>
      <c r="OPE55" s="14"/>
      <c r="OPF55" s="14"/>
      <c r="OPG55" s="14"/>
      <c r="OPH55" s="14"/>
      <c r="OPI55" s="14"/>
      <c r="OPJ55" s="14"/>
      <c r="OPK55" s="14"/>
      <c r="OPL55" s="14"/>
      <c r="OPM55" s="14"/>
      <c r="OPN55" s="14"/>
      <c r="OPO55" s="14"/>
      <c r="OPP55" s="14"/>
      <c r="OPQ55" s="14"/>
      <c r="OPR55" s="14"/>
      <c r="OPS55" s="14"/>
      <c r="OPT55" s="14"/>
      <c r="OPU55" s="14"/>
      <c r="OPV55" s="14"/>
      <c r="OPW55" s="14"/>
      <c r="OPX55" s="14"/>
      <c r="OPY55" s="14"/>
      <c r="OPZ55" s="14"/>
      <c r="OQA55" s="14"/>
      <c r="OQB55" s="14"/>
      <c r="OQC55" s="14"/>
      <c r="OQD55" s="14"/>
      <c r="OQE55" s="14"/>
      <c r="OQF55" s="14"/>
      <c r="OQG55" s="14"/>
      <c r="OQH55" s="14"/>
      <c r="OQI55" s="14"/>
      <c r="OQJ55" s="14"/>
      <c r="OQK55" s="14"/>
      <c r="OQL55" s="14"/>
      <c r="OQM55" s="14"/>
      <c r="OQN55" s="14"/>
      <c r="OQO55" s="14"/>
      <c r="OQP55" s="14"/>
      <c r="OQQ55" s="14"/>
      <c r="OQR55" s="14"/>
      <c r="OQS55" s="14"/>
      <c r="OQT55" s="14"/>
      <c r="OQU55" s="14"/>
      <c r="OQV55" s="14"/>
      <c r="OQW55" s="14"/>
      <c r="OQX55" s="14"/>
      <c r="OQY55" s="14"/>
      <c r="OQZ55" s="14"/>
      <c r="ORA55" s="14"/>
      <c r="ORB55" s="14"/>
      <c r="ORC55" s="14"/>
      <c r="ORD55" s="14"/>
      <c r="ORE55" s="14"/>
      <c r="ORF55" s="14"/>
      <c r="ORG55" s="14"/>
      <c r="ORH55" s="14"/>
      <c r="ORI55" s="14"/>
      <c r="ORJ55" s="14"/>
      <c r="ORK55" s="14"/>
      <c r="ORL55" s="14"/>
      <c r="ORM55" s="14"/>
      <c r="ORN55" s="14"/>
      <c r="ORO55" s="14"/>
      <c r="ORP55" s="14"/>
      <c r="ORQ55" s="14"/>
      <c r="ORR55" s="14"/>
      <c r="ORS55" s="14"/>
      <c r="ORT55" s="14"/>
      <c r="ORU55" s="14"/>
      <c r="ORV55" s="14"/>
      <c r="ORW55" s="14"/>
      <c r="ORX55" s="14"/>
      <c r="ORY55" s="14"/>
      <c r="ORZ55" s="14"/>
      <c r="OSA55" s="14"/>
      <c r="OSB55" s="14"/>
      <c r="OSC55" s="14"/>
      <c r="OSD55" s="14"/>
      <c r="OSE55" s="14"/>
      <c r="OSF55" s="14"/>
      <c r="OSG55" s="14"/>
      <c r="OSH55" s="14"/>
      <c r="OSI55" s="14"/>
      <c r="OSJ55" s="14"/>
      <c r="OSK55" s="14"/>
      <c r="OSL55" s="14"/>
      <c r="OSM55" s="14"/>
      <c r="OSN55" s="14"/>
      <c r="OSO55" s="14"/>
      <c r="OSP55" s="14"/>
      <c r="OSQ55" s="14"/>
      <c r="OSR55" s="14"/>
      <c r="OSS55" s="14"/>
      <c r="OST55" s="14"/>
      <c r="OSU55" s="14"/>
      <c r="OSV55" s="14"/>
      <c r="OSW55" s="14"/>
      <c r="OSX55" s="14"/>
      <c r="OSY55" s="14"/>
      <c r="OSZ55" s="14"/>
      <c r="OTA55" s="14"/>
      <c r="OTB55" s="14"/>
      <c r="OTC55" s="14"/>
      <c r="OTD55" s="14"/>
      <c r="OTE55" s="14"/>
      <c r="OTF55" s="14"/>
      <c r="OTG55" s="14"/>
      <c r="OTH55" s="14"/>
      <c r="OTI55" s="14"/>
      <c r="OTJ55" s="14"/>
      <c r="OTK55" s="14"/>
      <c r="OTL55" s="14"/>
      <c r="OTM55" s="14"/>
      <c r="OTN55" s="14"/>
      <c r="OTO55" s="14"/>
      <c r="OTP55" s="14"/>
      <c r="OTQ55" s="14"/>
      <c r="OTR55" s="14"/>
      <c r="OTS55" s="14"/>
      <c r="OTT55" s="14"/>
      <c r="OTU55" s="14"/>
      <c r="OTV55" s="14"/>
      <c r="OTW55" s="14"/>
      <c r="OTX55" s="14"/>
      <c r="OTY55" s="14"/>
      <c r="OTZ55" s="14"/>
      <c r="OUA55" s="14"/>
      <c r="OUB55" s="14"/>
      <c r="OUC55" s="14"/>
      <c r="OUD55" s="14"/>
      <c r="OUE55" s="14"/>
      <c r="OUF55" s="14"/>
      <c r="OUG55" s="14"/>
      <c r="OUH55" s="14"/>
      <c r="OUI55" s="14"/>
      <c r="OUJ55" s="14"/>
      <c r="OUK55" s="14"/>
      <c r="OUL55" s="14"/>
      <c r="OUM55" s="14"/>
      <c r="OUN55" s="14"/>
      <c r="OUO55" s="14"/>
      <c r="OUP55" s="14"/>
      <c r="OUQ55" s="14"/>
      <c r="OUR55" s="14"/>
      <c r="OUS55" s="14"/>
      <c r="OUT55" s="14"/>
      <c r="OUU55" s="14"/>
      <c r="OUV55" s="14"/>
      <c r="OUW55" s="14"/>
      <c r="OUX55" s="14"/>
      <c r="OUY55" s="14"/>
      <c r="OUZ55" s="14"/>
      <c r="OVA55" s="14"/>
      <c r="OVB55" s="14"/>
      <c r="OVC55" s="14"/>
      <c r="OVD55" s="14"/>
      <c r="OVE55" s="14"/>
      <c r="OVF55" s="14"/>
      <c r="OVG55" s="14"/>
      <c r="OVH55" s="14"/>
      <c r="OVI55" s="14"/>
      <c r="OVJ55" s="14"/>
      <c r="OVK55" s="14"/>
      <c r="OVL55" s="14"/>
      <c r="OVM55" s="14"/>
      <c r="OVN55" s="14"/>
      <c r="OVO55" s="14"/>
      <c r="OVP55" s="14"/>
      <c r="OVQ55" s="14"/>
      <c r="OVR55" s="14"/>
      <c r="OVS55" s="14"/>
      <c r="OVT55" s="14"/>
      <c r="OVU55" s="14"/>
      <c r="OVV55" s="14"/>
      <c r="OVW55" s="14"/>
      <c r="OVX55" s="14"/>
      <c r="OVY55" s="14"/>
      <c r="OVZ55" s="14"/>
      <c r="OWA55" s="14"/>
      <c r="OWB55" s="14"/>
      <c r="OWC55" s="14"/>
      <c r="OWD55" s="14"/>
      <c r="OWE55" s="14"/>
      <c r="OWF55" s="14"/>
      <c r="OWG55" s="14"/>
      <c r="OWH55" s="14"/>
      <c r="OWI55" s="14"/>
      <c r="OWJ55" s="14"/>
      <c r="OWK55" s="14"/>
      <c r="OWL55" s="14"/>
      <c r="OWM55" s="14"/>
      <c r="OWN55" s="14"/>
      <c r="OWO55" s="14"/>
      <c r="OWP55" s="14"/>
      <c r="OWQ55" s="14"/>
      <c r="OWR55" s="14"/>
      <c r="OWS55" s="14"/>
      <c r="OWT55" s="14"/>
      <c r="OWU55" s="14"/>
      <c r="OWV55" s="14"/>
      <c r="OWW55" s="14"/>
      <c r="OWX55" s="14"/>
      <c r="OWY55" s="14"/>
      <c r="OWZ55" s="14"/>
      <c r="OXA55" s="14"/>
      <c r="OXB55" s="14"/>
      <c r="OXC55" s="14"/>
      <c r="OXD55" s="14"/>
      <c r="OXE55" s="14"/>
      <c r="OXF55" s="14"/>
      <c r="OXG55" s="14"/>
      <c r="OXH55" s="14"/>
      <c r="OXI55" s="14"/>
      <c r="OXJ55" s="14"/>
      <c r="OXK55" s="14"/>
      <c r="OXL55" s="14"/>
      <c r="OXM55" s="14"/>
      <c r="OXN55" s="14"/>
      <c r="OXO55" s="14"/>
      <c r="OXP55" s="14"/>
      <c r="OXQ55" s="14"/>
      <c r="OXR55" s="14"/>
      <c r="OXS55" s="14"/>
      <c r="OXT55" s="14"/>
      <c r="OXU55" s="14"/>
      <c r="OXV55" s="14"/>
      <c r="OXW55" s="14"/>
      <c r="OXX55" s="14"/>
      <c r="OXY55" s="14"/>
      <c r="OXZ55" s="14"/>
      <c r="OYA55" s="14"/>
      <c r="OYB55" s="14"/>
      <c r="OYC55" s="14"/>
      <c r="OYD55" s="14"/>
      <c r="OYE55" s="14"/>
      <c r="OYF55" s="14"/>
      <c r="OYG55" s="14"/>
      <c r="OYH55" s="14"/>
      <c r="OYI55" s="14"/>
      <c r="OYJ55" s="14"/>
      <c r="OYK55" s="14"/>
      <c r="OYL55" s="14"/>
      <c r="OYM55" s="14"/>
      <c r="OYN55" s="14"/>
      <c r="OYO55" s="14"/>
      <c r="OYP55" s="14"/>
      <c r="OYQ55" s="14"/>
      <c r="OYR55" s="14"/>
      <c r="OYS55" s="14"/>
      <c r="OYT55" s="14"/>
      <c r="OYU55" s="14"/>
      <c r="OYV55" s="14"/>
      <c r="OYW55" s="14"/>
      <c r="OYX55" s="14"/>
      <c r="OYY55" s="14"/>
      <c r="OYZ55" s="14"/>
      <c r="OZA55" s="14"/>
      <c r="OZB55" s="14"/>
      <c r="OZC55" s="14"/>
      <c r="OZD55" s="14"/>
      <c r="OZE55" s="14"/>
      <c r="OZF55" s="14"/>
      <c r="OZG55" s="14"/>
      <c r="OZH55" s="14"/>
      <c r="OZI55" s="14"/>
      <c r="OZJ55" s="14"/>
      <c r="OZK55" s="14"/>
      <c r="OZL55" s="14"/>
      <c r="OZM55" s="14"/>
      <c r="OZN55" s="14"/>
      <c r="OZO55" s="14"/>
      <c r="OZP55" s="14"/>
      <c r="OZQ55" s="14"/>
      <c r="OZR55" s="14"/>
      <c r="OZS55" s="14"/>
      <c r="OZT55" s="14"/>
      <c r="OZU55" s="14"/>
      <c r="OZV55" s="14"/>
      <c r="OZW55" s="14"/>
      <c r="OZX55" s="14"/>
      <c r="OZY55" s="14"/>
      <c r="OZZ55" s="14"/>
      <c r="PAA55" s="14"/>
      <c r="PAB55" s="14"/>
      <c r="PAC55" s="14"/>
      <c r="PAD55" s="14"/>
      <c r="PAE55" s="14"/>
      <c r="PAF55" s="14"/>
      <c r="PAG55" s="14"/>
      <c r="PAH55" s="14"/>
      <c r="PAI55" s="14"/>
      <c r="PAJ55" s="14"/>
      <c r="PAK55" s="14"/>
      <c r="PAL55" s="14"/>
      <c r="PAM55" s="14"/>
      <c r="PAN55" s="14"/>
      <c r="PAO55" s="14"/>
      <c r="PAP55" s="14"/>
      <c r="PAQ55" s="14"/>
      <c r="PAR55" s="14"/>
      <c r="PAS55" s="14"/>
      <c r="PAT55" s="14"/>
      <c r="PAU55" s="14"/>
      <c r="PAV55" s="14"/>
      <c r="PAW55" s="14"/>
      <c r="PAX55" s="14"/>
      <c r="PAY55" s="14"/>
      <c r="PAZ55" s="14"/>
      <c r="PBA55" s="14"/>
      <c r="PBB55" s="14"/>
      <c r="PBC55" s="14"/>
      <c r="PBD55" s="14"/>
      <c r="PBE55" s="14"/>
      <c r="PBF55" s="14"/>
      <c r="PBG55" s="14"/>
      <c r="PBH55" s="14"/>
      <c r="PBI55" s="14"/>
      <c r="PBJ55" s="14"/>
      <c r="PBK55" s="14"/>
      <c r="PBL55" s="14"/>
      <c r="PBM55" s="14"/>
      <c r="PBN55" s="14"/>
      <c r="PBO55" s="14"/>
      <c r="PBP55" s="14"/>
      <c r="PBQ55" s="14"/>
      <c r="PBR55" s="14"/>
      <c r="PBS55" s="14"/>
      <c r="PBT55" s="14"/>
      <c r="PBU55" s="14"/>
      <c r="PBV55" s="14"/>
      <c r="PBW55" s="14"/>
      <c r="PBX55" s="14"/>
      <c r="PBY55" s="14"/>
      <c r="PBZ55" s="14"/>
      <c r="PCA55" s="14"/>
      <c r="PCB55" s="14"/>
      <c r="PCC55" s="14"/>
      <c r="PCD55" s="14"/>
      <c r="PCE55" s="14"/>
      <c r="PCF55" s="14"/>
      <c r="PCG55" s="14"/>
      <c r="PCH55" s="14"/>
      <c r="PCI55" s="14"/>
      <c r="PCJ55" s="14"/>
      <c r="PCK55" s="14"/>
      <c r="PCL55" s="14"/>
      <c r="PCM55" s="14"/>
      <c r="PCN55" s="14"/>
      <c r="PCO55" s="14"/>
      <c r="PCP55" s="14"/>
      <c r="PCQ55" s="14"/>
      <c r="PCR55" s="14"/>
      <c r="PCS55" s="14"/>
      <c r="PCT55" s="14"/>
      <c r="PCU55" s="14"/>
      <c r="PCV55" s="14"/>
      <c r="PCW55" s="14"/>
      <c r="PCX55" s="14"/>
      <c r="PCY55" s="14"/>
      <c r="PCZ55" s="14"/>
      <c r="PDA55" s="14"/>
      <c r="PDB55" s="14"/>
      <c r="PDC55" s="14"/>
      <c r="PDD55" s="14"/>
      <c r="PDE55" s="14"/>
      <c r="PDF55" s="14"/>
      <c r="PDG55" s="14"/>
      <c r="PDH55" s="14"/>
      <c r="PDI55" s="14"/>
      <c r="PDJ55" s="14"/>
      <c r="PDK55" s="14"/>
      <c r="PDL55" s="14"/>
      <c r="PDM55" s="14"/>
      <c r="PDN55" s="14"/>
      <c r="PDO55" s="14"/>
      <c r="PDP55" s="14"/>
      <c r="PDQ55" s="14"/>
      <c r="PDR55" s="14"/>
      <c r="PDS55" s="14"/>
      <c r="PDT55" s="14"/>
      <c r="PDU55" s="14"/>
      <c r="PDV55" s="14"/>
      <c r="PDW55" s="14"/>
      <c r="PDX55" s="14"/>
      <c r="PDY55" s="14"/>
      <c r="PDZ55" s="14"/>
      <c r="PEA55" s="14"/>
      <c r="PEB55" s="14"/>
      <c r="PEC55" s="14"/>
      <c r="PED55" s="14"/>
      <c r="PEE55" s="14"/>
      <c r="PEF55" s="14"/>
      <c r="PEG55" s="14"/>
      <c r="PEH55" s="14"/>
      <c r="PEI55" s="14"/>
      <c r="PEJ55" s="14"/>
      <c r="PEK55" s="14"/>
      <c r="PEL55" s="14"/>
      <c r="PEM55" s="14"/>
      <c r="PEN55" s="14"/>
      <c r="PEO55" s="14"/>
      <c r="PEP55" s="14"/>
      <c r="PEQ55" s="14"/>
      <c r="PER55" s="14"/>
      <c r="PES55" s="14"/>
      <c r="PET55" s="14"/>
      <c r="PEU55" s="14"/>
      <c r="PEV55" s="14"/>
      <c r="PEW55" s="14"/>
      <c r="PEX55" s="14"/>
      <c r="PEY55" s="14"/>
      <c r="PEZ55" s="14"/>
      <c r="PFA55" s="14"/>
      <c r="PFB55" s="14"/>
      <c r="PFC55" s="14"/>
      <c r="PFD55" s="14"/>
      <c r="PFE55" s="14"/>
      <c r="PFF55" s="14"/>
      <c r="PFG55" s="14"/>
      <c r="PFH55" s="14"/>
      <c r="PFI55" s="14"/>
      <c r="PFJ55" s="14"/>
      <c r="PFK55" s="14"/>
      <c r="PFL55" s="14"/>
      <c r="PFM55" s="14"/>
      <c r="PFN55" s="14"/>
      <c r="PFO55" s="14"/>
      <c r="PFP55" s="14"/>
      <c r="PFQ55" s="14"/>
      <c r="PFR55" s="14"/>
      <c r="PFS55" s="14"/>
      <c r="PFT55" s="14"/>
      <c r="PFU55" s="14"/>
      <c r="PFV55" s="14"/>
      <c r="PFW55" s="14"/>
      <c r="PFX55" s="14"/>
      <c r="PFY55" s="14"/>
      <c r="PFZ55" s="14"/>
      <c r="PGA55" s="14"/>
      <c r="PGB55" s="14"/>
      <c r="PGC55" s="14"/>
      <c r="PGD55" s="14"/>
      <c r="PGE55" s="14"/>
      <c r="PGF55" s="14"/>
      <c r="PGG55" s="14"/>
      <c r="PGH55" s="14"/>
      <c r="PGI55" s="14"/>
      <c r="PGJ55" s="14"/>
      <c r="PGK55" s="14"/>
      <c r="PGL55" s="14"/>
      <c r="PGM55" s="14"/>
      <c r="PGN55" s="14"/>
      <c r="PGO55" s="14"/>
      <c r="PGP55" s="14"/>
      <c r="PGQ55" s="14"/>
      <c r="PGR55" s="14"/>
      <c r="PGS55" s="14"/>
      <c r="PGT55" s="14"/>
      <c r="PGU55" s="14"/>
      <c r="PGV55" s="14"/>
      <c r="PGW55" s="14"/>
      <c r="PGX55" s="14"/>
      <c r="PGY55" s="14"/>
      <c r="PGZ55" s="14"/>
      <c r="PHA55" s="14"/>
      <c r="PHB55" s="14"/>
      <c r="PHC55" s="14"/>
      <c r="PHD55" s="14"/>
      <c r="PHE55" s="14"/>
      <c r="PHF55" s="14"/>
      <c r="PHG55" s="14"/>
      <c r="PHH55" s="14"/>
      <c r="PHI55" s="14"/>
      <c r="PHJ55" s="14"/>
      <c r="PHK55" s="14"/>
      <c r="PHL55" s="14"/>
      <c r="PHM55" s="14"/>
      <c r="PHN55" s="14"/>
      <c r="PHO55" s="14"/>
      <c r="PHP55" s="14"/>
      <c r="PHQ55" s="14"/>
      <c r="PHR55" s="14"/>
      <c r="PHS55" s="14"/>
      <c r="PHT55" s="14"/>
      <c r="PHU55" s="14"/>
      <c r="PHV55" s="14"/>
      <c r="PHW55" s="14"/>
      <c r="PHX55" s="14"/>
      <c r="PHY55" s="14"/>
      <c r="PHZ55" s="14"/>
      <c r="PIA55" s="14"/>
      <c r="PIB55" s="14"/>
      <c r="PIC55" s="14"/>
      <c r="PID55" s="14"/>
      <c r="PIE55" s="14"/>
      <c r="PIF55" s="14"/>
      <c r="PIG55" s="14"/>
      <c r="PIH55" s="14"/>
      <c r="PII55" s="14"/>
      <c r="PIJ55" s="14"/>
      <c r="PIK55" s="14"/>
      <c r="PIL55" s="14"/>
      <c r="PIM55" s="14"/>
      <c r="PIN55" s="14"/>
      <c r="PIO55" s="14"/>
      <c r="PIP55" s="14"/>
      <c r="PIQ55" s="14"/>
      <c r="PIR55" s="14"/>
      <c r="PIS55" s="14"/>
      <c r="PIT55" s="14"/>
      <c r="PIU55" s="14"/>
      <c r="PIV55" s="14"/>
      <c r="PIW55" s="14"/>
      <c r="PIX55" s="14"/>
      <c r="PIY55" s="14"/>
      <c r="PIZ55" s="14"/>
      <c r="PJA55" s="14"/>
      <c r="PJB55" s="14"/>
      <c r="PJC55" s="14"/>
      <c r="PJD55" s="14"/>
      <c r="PJE55" s="14"/>
      <c r="PJF55" s="14"/>
      <c r="PJG55" s="14"/>
      <c r="PJH55" s="14"/>
      <c r="PJI55" s="14"/>
      <c r="PJJ55" s="14"/>
      <c r="PJK55" s="14"/>
      <c r="PJL55" s="14"/>
      <c r="PJM55" s="14"/>
      <c r="PJN55" s="14"/>
      <c r="PJO55" s="14"/>
      <c r="PJP55" s="14"/>
      <c r="PJQ55" s="14"/>
      <c r="PJR55" s="14"/>
      <c r="PJS55" s="14"/>
      <c r="PJT55" s="14"/>
      <c r="PJU55" s="14"/>
      <c r="PJV55" s="14"/>
      <c r="PJW55" s="14"/>
      <c r="PJX55" s="14"/>
      <c r="PJY55" s="14"/>
      <c r="PJZ55" s="14"/>
      <c r="PKA55" s="14"/>
      <c r="PKB55" s="14"/>
      <c r="PKC55" s="14"/>
      <c r="PKD55" s="14"/>
      <c r="PKE55" s="14"/>
      <c r="PKF55" s="14"/>
      <c r="PKG55" s="14"/>
      <c r="PKH55" s="14"/>
      <c r="PKI55" s="14"/>
      <c r="PKJ55" s="14"/>
      <c r="PKK55" s="14"/>
      <c r="PKL55" s="14"/>
      <c r="PKM55" s="14"/>
      <c r="PKN55" s="14"/>
      <c r="PKO55" s="14"/>
      <c r="PKP55" s="14"/>
      <c r="PKQ55" s="14"/>
      <c r="PKR55" s="14"/>
      <c r="PKS55" s="14"/>
      <c r="PKT55" s="14"/>
      <c r="PKU55" s="14"/>
      <c r="PKV55" s="14"/>
      <c r="PKW55" s="14"/>
      <c r="PKX55" s="14"/>
      <c r="PKY55" s="14"/>
      <c r="PKZ55" s="14"/>
      <c r="PLA55" s="14"/>
      <c r="PLB55" s="14"/>
      <c r="PLC55" s="14"/>
      <c r="PLD55" s="14"/>
      <c r="PLE55" s="14"/>
      <c r="PLF55" s="14"/>
      <c r="PLG55" s="14"/>
      <c r="PLH55" s="14"/>
      <c r="PLI55" s="14"/>
      <c r="PLJ55" s="14"/>
      <c r="PLK55" s="14"/>
      <c r="PLL55" s="14"/>
      <c r="PLM55" s="14"/>
      <c r="PLN55" s="14"/>
      <c r="PLO55" s="14"/>
      <c r="PLP55" s="14"/>
      <c r="PLQ55" s="14"/>
      <c r="PLR55" s="14"/>
      <c r="PLS55" s="14"/>
      <c r="PLT55" s="14"/>
      <c r="PLU55" s="14"/>
      <c r="PLV55" s="14"/>
      <c r="PLW55" s="14"/>
      <c r="PLX55" s="14"/>
      <c r="PLY55" s="14"/>
      <c r="PLZ55" s="14"/>
      <c r="PMA55" s="14"/>
      <c r="PMB55" s="14"/>
      <c r="PMC55" s="14"/>
      <c r="PMD55" s="14"/>
      <c r="PME55" s="14"/>
      <c r="PMF55" s="14"/>
      <c r="PMG55" s="14"/>
      <c r="PMH55" s="14"/>
      <c r="PMI55" s="14"/>
      <c r="PMJ55" s="14"/>
      <c r="PMK55" s="14"/>
      <c r="PML55" s="14"/>
      <c r="PMM55" s="14"/>
      <c r="PMN55" s="14"/>
      <c r="PMO55" s="14"/>
      <c r="PMP55" s="14"/>
      <c r="PMQ55" s="14"/>
      <c r="PMR55" s="14"/>
      <c r="PMS55" s="14"/>
      <c r="PMT55" s="14"/>
      <c r="PMU55" s="14"/>
      <c r="PMV55" s="14"/>
      <c r="PMW55" s="14"/>
      <c r="PMX55" s="14"/>
      <c r="PMY55" s="14"/>
      <c r="PMZ55" s="14"/>
      <c r="PNA55" s="14"/>
      <c r="PNB55" s="14"/>
      <c r="PNC55" s="14"/>
      <c r="PND55" s="14"/>
      <c r="PNE55" s="14"/>
      <c r="PNF55" s="14"/>
      <c r="PNG55" s="14"/>
      <c r="PNH55" s="14"/>
      <c r="PNI55" s="14"/>
      <c r="PNJ55" s="14"/>
      <c r="PNK55" s="14"/>
      <c r="PNL55" s="14"/>
      <c r="PNM55" s="14"/>
      <c r="PNN55" s="14"/>
      <c r="PNO55" s="14"/>
      <c r="PNP55" s="14"/>
      <c r="PNQ55" s="14"/>
      <c r="PNR55" s="14"/>
      <c r="PNS55" s="14"/>
      <c r="PNT55" s="14"/>
      <c r="PNU55" s="14"/>
      <c r="PNV55" s="14"/>
      <c r="PNW55" s="14"/>
      <c r="PNX55" s="14"/>
      <c r="PNY55" s="14"/>
      <c r="PNZ55" s="14"/>
      <c r="POA55" s="14"/>
      <c r="POB55" s="14"/>
      <c r="POC55" s="14"/>
      <c r="POD55" s="14"/>
      <c r="POE55" s="14"/>
      <c r="POF55" s="14"/>
      <c r="POG55" s="14"/>
      <c r="POH55" s="14"/>
      <c r="POI55" s="14"/>
      <c r="POJ55" s="14"/>
      <c r="POK55" s="14"/>
      <c r="POL55" s="14"/>
      <c r="POM55" s="14"/>
      <c r="PON55" s="14"/>
      <c r="POO55" s="14"/>
      <c r="POP55" s="14"/>
      <c r="POQ55" s="14"/>
      <c r="POR55" s="14"/>
      <c r="POS55" s="14"/>
      <c r="POT55" s="14"/>
      <c r="POU55" s="14"/>
      <c r="POV55" s="14"/>
      <c r="POW55" s="14"/>
      <c r="POX55" s="14"/>
      <c r="POY55" s="14"/>
      <c r="POZ55" s="14"/>
      <c r="PPA55" s="14"/>
      <c r="PPB55" s="14"/>
      <c r="PPC55" s="14"/>
      <c r="PPD55" s="14"/>
      <c r="PPE55" s="14"/>
      <c r="PPF55" s="14"/>
      <c r="PPG55" s="14"/>
      <c r="PPH55" s="14"/>
      <c r="PPI55" s="14"/>
      <c r="PPJ55" s="14"/>
      <c r="PPK55" s="14"/>
      <c r="PPL55" s="14"/>
      <c r="PPM55" s="14"/>
      <c r="PPN55" s="14"/>
      <c r="PPO55" s="14"/>
      <c r="PPP55" s="14"/>
      <c r="PPQ55" s="14"/>
      <c r="PPR55" s="14"/>
      <c r="PPS55" s="14"/>
      <c r="PPT55" s="14"/>
      <c r="PPU55" s="14"/>
      <c r="PPV55" s="14"/>
      <c r="PPW55" s="14"/>
      <c r="PPX55" s="14"/>
      <c r="PPY55" s="14"/>
      <c r="PPZ55" s="14"/>
      <c r="PQA55" s="14"/>
      <c r="PQB55" s="14"/>
      <c r="PQC55" s="14"/>
      <c r="PQD55" s="14"/>
      <c r="PQE55" s="14"/>
      <c r="PQF55" s="14"/>
      <c r="PQG55" s="14"/>
      <c r="PQH55" s="14"/>
      <c r="PQI55" s="14"/>
      <c r="PQJ55" s="14"/>
      <c r="PQK55" s="14"/>
      <c r="PQL55" s="14"/>
      <c r="PQM55" s="14"/>
      <c r="PQN55" s="14"/>
      <c r="PQO55" s="14"/>
      <c r="PQP55" s="14"/>
      <c r="PQQ55" s="14"/>
      <c r="PQR55" s="14"/>
      <c r="PQS55" s="14"/>
      <c r="PQT55" s="14"/>
      <c r="PQU55" s="14"/>
      <c r="PQV55" s="14"/>
      <c r="PQW55" s="14"/>
      <c r="PQX55" s="14"/>
      <c r="PQY55" s="14"/>
      <c r="PQZ55" s="14"/>
      <c r="PRA55" s="14"/>
      <c r="PRB55" s="14"/>
      <c r="PRC55" s="14"/>
      <c r="PRD55" s="14"/>
      <c r="PRE55" s="14"/>
      <c r="PRF55" s="14"/>
      <c r="PRG55" s="14"/>
      <c r="PRH55" s="14"/>
      <c r="PRI55" s="14"/>
      <c r="PRJ55" s="14"/>
      <c r="PRK55" s="14"/>
      <c r="PRL55" s="14"/>
      <c r="PRM55" s="14"/>
      <c r="PRN55" s="14"/>
      <c r="PRO55" s="14"/>
      <c r="PRP55" s="14"/>
      <c r="PRQ55" s="14"/>
      <c r="PRR55" s="14"/>
      <c r="PRS55" s="14"/>
      <c r="PRT55" s="14"/>
      <c r="PRU55" s="14"/>
      <c r="PRV55" s="14"/>
      <c r="PRW55" s="14"/>
      <c r="PRX55" s="14"/>
      <c r="PRY55" s="14"/>
      <c r="PRZ55" s="14"/>
      <c r="PSA55" s="14"/>
      <c r="PSB55" s="14"/>
      <c r="PSC55" s="14"/>
      <c r="PSD55" s="14"/>
      <c r="PSE55" s="14"/>
      <c r="PSF55" s="14"/>
      <c r="PSG55" s="14"/>
      <c r="PSH55" s="14"/>
      <c r="PSI55" s="14"/>
      <c r="PSJ55" s="14"/>
      <c r="PSK55" s="14"/>
      <c r="PSL55" s="14"/>
      <c r="PSM55" s="14"/>
      <c r="PSN55" s="14"/>
      <c r="PSO55" s="14"/>
      <c r="PSP55" s="14"/>
      <c r="PSQ55" s="14"/>
      <c r="PSR55" s="14"/>
      <c r="PSS55" s="14"/>
      <c r="PST55" s="14"/>
      <c r="PSU55" s="14"/>
      <c r="PSV55" s="14"/>
      <c r="PSW55" s="14"/>
      <c r="PSX55" s="14"/>
      <c r="PSY55" s="14"/>
      <c r="PSZ55" s="14"/>
      <c r="PTA55" s="14"/>
      <c r="PTB55" s="14"/>
      <c r="PTC55" s="14"/>
      <c r="PTD55" s="14"/>
      <c r="PTE55" s="14"/>
      <c r="PTF55" s="14"/>
      <c r="PTG55" s="14"/>
      <c r="PTH55" s="14"/>
      <c r="PTI55" s="14"/>
      <c r="PTJ55" s="14"/>
      <c r="PTK55" s="14"/>
      <c r="PTL55" s="14"/>
      <c r="PTM55" s="14"/>
      <c r="PTN55" s="14"/>
      <c r="PTO55" s="14"/>
      <c r="PTP55" s="14"/>
      <c r="PTQ55" s="14"/>
      <c r="PTR55" s="14"/>
      <c r="PTS55" s="14"/>
      <c r="PTT55" s="14"/>
      <c r="PTU55" s="14"/>
      <c r="PTV55" s="14"/>
      <c r="PTW55" s="14"/>
      <c r="PTX55" s="14"/>
      <c r="PTY55" s="14"/>
      <c r="PTZ55" s="14"/>
      <c r="PUA55" s="14"/>
      <c r="PUB55" s="14"/>
      <c r="PUC55" s="14"/>
      <c r="PUD55" s="14"/>
      <c r="PUE55" s="14"/>
      <c r="PUF55" s="14"/>
      <c r="PUG55" s="14"/>
      <c r="PUH55" s="14"/>
      <c r="PUI55" s="14"/>
      <c r="PUJ55" s="14"/>
      <c r="PUK55" s="14"/>
      <c r="PUL55" s="14"/>
      <c r="PUM55" s="14"/>
      <c r="PUN55" s="14"/>
      <c r="PUO55" s="14"/>
      <c r="PUP55" s="14"/>
      <c r="PUQ55" s="14"/>
      <c r="PUR55" s="14"/>
      <c r="PUS55" s="14"/>
      <c r="PUT55" s="14"/>
      <c r="PUU55" s="14"/>
      <c r="PUV55" s="14"/>
      <c r="PUW55" s="14"/>
      <c r="PUX55" s="14"/>
      <c r="PUY55" s="14"/>
      <c r="PUZ55" s="14"/>
      <c r="PVA55" s="14"/>
      <c r="PVB55" s="14"/>
      <c r="PVC55" s="14"/>
      <c r="PVD55" s="14"/>
      <c r="PVE55" s="14"/>
      <c r="PVF55" s="14"/>
      <c r="PVG55" s="14"/>
      <c r="PVH55" s="14"/>
      <c r="PVI55" s="14"/>
      <c r="PVJ55" s="14"/>
      <c r="PVK55" s="14"/>
      <c r="PVL55" s="14"/>
      <c r="PVM55" s="14"/>
      <c r="PVN55" s="14"/>
      <c r="PVO55" s="14"/>
      <c r="PVP55" s="14"/>
      <c r="PVQ55" s="14"/>
      <c r="PVR55" s="14"/>
      <c r="PVS55" s="14"/>
      <c r="PVT55" s="14"/>
      <c r="PVU55" s="14"/>
      <c r="PVV55" s="14"/>
      <c r="PVW55" s="14"/>
      <c r="PVX55" s="14"/>
      <c r="PVY55" s="14"/>
      <c r="PVZ55" s="14"/>
      <c r="PWA55" s="14"/>
      <c r="PWB55" s="14"/>
      <c r="PWC55" s="14"/>
      <c r="PWD55" s="14"/>
      <c r="PWE55" s="14"/>
      <c r="PWF55" s="14"/>
      <c r="PWG55" s="14"/>
      <c r="PWH55" s="14"/>
      <c r="PWI55" s="14"/>
      <c r="PWJ55" s="14"/>
      <c r="PWK55" s="14"/>
      <c r="PWL55" s="14"/>
      <c r="PWM55" s="14"/>
      <c r="PWN55" s="14"/>
      <c r="PWO55" s="14"/>
      <c r="PWP55" s="14"/>
      <c r="PWQ55" s="14"/>
      <c r="PWR55" s="14"/>
      <c r="PWS55" s="14"/>
      <c r="PWT55" s="14"/>
      <c r="PWU55" s="14"/>
      <c r="PWV55" s="14"/>
      <c r="PWW55" s="14"/>
      <c r="PWX55" s="14"/>
      <c r="PWY55" s="14"/>
      <c r="PWZ55" s="14"/>
      <c r="PXA55" s="14"/>
      <c r="PXB55" s="14"/>
      <c r="PXC55" s="14"/>
      <c r="PXD55" s="14"/>
      <c r="PXE55" s="14"/>
      <c r="PXF55" s="14"/>
      <c r="PXG55" s="14"/>
      <c r="PXH55" s="14"/>
      <c r="PXI55" s="14"/>
      <c r="PXJ55" s="14"/>
      <c r="PXK55" s="14"/>
      <c r="PXL55" s="14"/>
      <c r="PXM55" s="14"/>
      <c r="PXN55" s="14"/>
      <c r="PXO55" s="14"/>
      <c r="PXP55" s="14"/>
      <c r="PXQ55" s="14"/>
      <c r="PXR55" s="14"/>
      <c r="PXS55" s="14"/>
      <c r="PXT55" s="14"/>
      <c r="PXU55" s="14"/>
      <c r="PXV55" s="14"/>
      <c r="PXW55" s="14"/>
      <c r="PXX55" s="14"/>
      <c r="PXY55" s="14"/>
      <c r="PXZ55" s="14"/>
      <c r="PYA55" s="14"/>
      <c r="PYB55" s="14"/>
      <c r="PYC55" s="14"/>
      <c r="PYD55" s="14"/>
      <c r="PYE55" s="14"/>
      <c r="PYF55" s="14"/>
      <c r="PYG55" s="14"/>
      <c r="PYH55" s="14"/>
      <c r="PYI55" s="14"/>
      <c r="PYJ55" s="14"/>
      <c r="PYK55" s="14"/>
      <c r="PYL55" s="14"/>
      <c r="PYM55" s="14"/>
      <c r="PYN55" s="14"/>
      <c r="PYO55" s="14"/>
      <c r="PYP55" s="14"/>
      <c r="PYQ55" s="14"/>
      <c r="PYR55" s="14"/>
      <c r="PYS55" s="14"/>
      <c r="PYT55" s="14"/>
      <c r="PYU55" s="14"/>
      <c r="PYV55" s="14"/>
      <c r="PYW55" s="14"/>
      <c r="PYX55" s="14"/>
      <c r="PYY55" s="14"/>
      <c r="PYZ55" s="14"/>
      <c r="PZA55" s="14"/>
      <c r="PZB55" s="14"/>
      <c r="PZC55" s="14"/>
      <c r="PZD55" s="14"/>
      <c r="PZE55" s="14"/>
      <c r="PZF55" s="14"/>
      <c r="PZG55" s="14"/>
      <c r="PZH55" s="14"/>
      <c r="PZI55" s="14"/>
      <c r="PZJ55" s="14"/>
      <c r="PZK55" s="14"/>
      <c r="PZL55" s="14"/>
      <c r="PZM55" s="14"/>
      <c r="PZN55" s="14"/>
      <c r="PZO55" s="14"/>
      <c r="PZP55" s="14"/>
      <c r="PZQ55" s="14"/>
      <c r="PZR55" s="14"/>
      <c r="PZS55" s="14"/>
      <c r="PZT55" s="14"/>
      <c r="PZU55" s="14"/>
      <c r="PZV55" s="14"/>
      <c r="PZW55" s="14"/>
      <c r="PZX55" s="14"/>
      <c r="PZY55" s="14"/>
      <c r="PZZ55" s="14"/>
      <c r="QAA55" s="14"/>
      <c r="QAB55" s="14"/>
      <c r="QAC55" s="14"/>
      <c r="QAD55" s="14"/>
      <c r="QAE55" s="14"/>
      <c r="QAF55" s="14"/>
      <c r="QAG55" s="14"/>
      <c r="QAH55" s="14"/>
      <c r="QAI55" s="14"/>
      <c r="QAJ55" s="14"/>
      <c r="QAK55" s="14"/>
      <c r="QAL55" s="14"/>
      <c r="QAM55" s="14"/>
      <c r="QAN55" s="14"/>
      <c r="QAO55" s="14"/>
      <c r="QAP55" s="14"/>
      <c r="QAQ55" s="14"/>
      <c r="QAR55" s="14"/>
      <c r="QAS55" s="14"/>
      <c r="QAT55" s="14"/>
      <c r="QAU55" s="14"/>
      <c r="QAV55" s="14"/>
      <c r="QAW55" s="14"/>
      <c r="QAX55" s="14"/>
      <c r="QAY55" s="14"/>
      <c r="QAZ55" s="14"/>
      <c r="QBA55" s="14"/>
      <c r="QBB55" s="14"/>
      <c r="QBC55" s="14"/>
      <c r="QBD55" s="14"/>
      <c r="QBE55" s="14"/>
      <c r="QBF55" s="14"/>
      <c r="QBG55" s="14"/>
      <c r="QBH55" s="14"/>
      <c r="QBI55" s="14"/>
      <c r="QBJ55" s="14"/>
      <c r="QBK55" s="14"/>
      <c r="QBL55" s="14"/>
      <c r="QBM55" s="14"/>
      <c r="QBN55" s="14"/>
      <c r="QBO55" s="14"/>
      <c r="QBP55" s="14"/>
      <c r="QBQ55" s="14"/>
      <c r="QBR55" s="14"/>
      <c r="QBS55" s="14"/>
      <c r="QBT55" s="14"/>
      <c r="QBU55" s="14"/>
      <c r="QBV55" s="14"/>
      <c r="QBW55" s="14"/>
      <c r="QBX55" s="14"/>
      <c r="QBY55" s="14"/>
      <c r="QBZ55" s="14"/>
      <c r="QCA55" s="14"/>
      <c r="QCB55" s="14"/>
      <c r="QCC55" s="14"/>
      <c r="QCD55" s="14"/>
      <c r="QCE55" s="14"/>
      <c r="QCF55" s="14"/>
      <c r="QCG55" s="14"/>
      <c r="QCH55" s="14"/>
      <c r="QCI55" s="14"/>
      <c r="QCJ55" s="14"/>
      <c r="QCK55" s="14"/>
      <c r="QCL55" s="14"/>
      <c r="QCM55" s="14"/>
      <c r="QCN55" s="14"/>
      <c r="QCO55" s="14"/>
      <c r="QCP55" s="14"/>
      <c r="QCQ55" s="14"/>
      <c r="QCR55" s="14"/>
      <c r="QCS55" s="14"/>
      <c r="QCT55" s="14"/>
      <c r="QCU55" s="14"/>
      <c r="QCV55" s="14"/>
      <c r="QCW55" s="14"/>
      <c r="QCX55" s="14"/>
      <c r="QCY55" s="14"/>
      <c r="QCZ55" s="14"/>
      <c r="QDA55" s="14"/>
      <c r="QDB55" s="14"/>
      <c r="QDC55" s="14"/>
      <c r="QDD55" s="14"/>
      <c r="QDE55" s="14"/>
      <c r="QDF55" s="14"/>
      <c r="QDG55" s="14"/>
      <c r="QDH55" s="14"/>
      <c r="QDI55" s="14"/>
      <c r="QDJ55" s="14"/>
      <c r="QDK55" s="14"/>
      <c r="QDL55" s="14"/>
      <c r="QDM55" s="14"/>
      <c r="QDN55" s="14"/>
      <c r="QDO55" s="14"/>
      <c r="QDP55" s="14"/>
      <c r="QDQ55" s="14"/>
      <c r="QDR55" s="14"/>
      <c r="QDS55" s="14"/>
      <c r="QDT55" s="14"/>
      <c r="QDU55" s="14"/>
      <c r="QDV55" s="14"/>
      <c r="QDW55" s="14"/>
      <c r="QDX55" s="14"/>
      <c r="QDY55" s="14"/>
      <c r="QDZ55" s="14"/>
      <c r="QEA55" s="14"/>
      <c r="QEB55" s="14"/>
      <c r="QEC55" s="14"/>
      <c r="QED55" s="14"/>
      <c r="QEE55" s="14"/>
      <c r="QEF55" s="14"/>
      <c r="QEG55" s="14"/>
      <c r="QEH55" s="14"/>
      <c r="QEI55" s="14"/>
      <c r="QEJ55" s="14"/>
      <c r="QEK55" s="14"/>
      <c r="QEL55" s="14"/>
      <c r="QEM55" s="14"/>
      <c r="QEN55" s="14"/>
      <c r="QEO55" s="14"/>
      <c r="QEP55" s="14"/>
      <c r="QEQ55" s="14"/>
      <c r="QER55" s="14"/>
      <c r="QES55" s="14"/>
      <c r="QET55" s="14"/>
      <c r="QEU55" s="14"/>
      <c r="QEV55" s="14"/>
      <c r="QEW55" s="14"/>
      <c r="QEX55" s="14"/>
      <c r="QEY55" s="14"/>
      <c r="QEZ55" s="14"/>
      <c r="QFA55" s="14"/>
      <c r="QFB55" s="14"/>
      <c r="QFC55" s="14"/>
      <c r="QFD55" s="14"/>
      <c r="QFE55" s="14"/>
      <c r="QFF55" s="14"/>
      <c r="QFG55" s="14"/>
      <c r="QFH55" s="14"/>
      <c r="QFI55" s="14"/>
      <c r="QFJ55" s="14"/>
      <c r="QFK55" s="14"/>
      <c r="QFL55" s="14"/>
      <c r="QFM55" s="14"/>
      <c r="QFN55" s="14"/>
      <c r="QFO55" s="14"/>
      <c r="QFP55" s="14"/>
      <c r="QFQ55" s="14"/>
      <c r="QFR55" s="14"/>
      <c r="QFS55" s="14"/>
      <c r="QFT55" s="14"/>
      <c r="QFU55" s="14"/>
      <c r="QFV55" s="14"/>
      <c r="QFW55" s="14"/>
      <c r="QFX55" s="14"/>
      <c r="QFY55" s="14"/>
      <c r="QFZ55" s="14"/>
      <c r="QGA55" s="14"/>
      <c r="QGB55" s="14"/>
      <c r="QGC55" s="14"/>
      <c r="QGD55" s="14"/>
      <c r="QGE55" s="14"/>
      <c r="QGF55" s="14"/>
      <c r="QGG55" s="14"/>
      <c r="QGH55" s="14"/>
      <c r="QGI55" s="14"/>
      <c r="QGJ55" s="14"/>
      <c r="QGK55" s="14"/>
      <c r="QGL55" s="14"/>
      <c r="QGM55" s="14"/>
      <c r="QGN55" s="14"/>
      <c r="QGO55" s="14"/>
      <c r="QGP55" s="14"/>
      <c r="QGQ55" s="14"/>
      <c r="QGR55" s="14"/>
      <c r="QGS55" s="14"/>
      <c r="QGT55" s="14"/>
      <c r="QGU55" s="14"/>
      <c r="QGV55" s="14"/>
      <c r="QGW55" s="14"/>
      <c r="QGX55" s="14"/>
      <c r="QGY55" s="14"/>
      <c r="QGZ55" s="14"/>
      <c r="QHA55" s="14"/>
      <c r="QHB55" s="14"/>
      <c r="QHC55" s="14"/>
      <c r="QHD55" s="14"/>
      <c r="QHE55" s="14"/>
      <c r="QHF55" s="14"/>
      <c r="QHG55" s="14"/>
      <c r="QHH55" s="14"/>
      <c r="QHI55" s="14"/>
      <c r="QHJ55" s="14"/>
      <c r="QHK55" s="14"/>
      <c r="QHL55" s="14"/>
      <c r="QHM55" s="14"/>
      <c r="QHN55" s="14"/>
      <c r="QHO55" s="14"/>
      <c r="QHP55" s="14"/>
      <c r="QHQ55" s="14"/>
      <c r="QHR55" s="14"/>
      <c r="QHS55" s="14"/>
      <c r="QHT55" s="14"/>
      <c r="QHU55" s="14"/>
      <c r="QHV55" s="14"/>
      <c r="QHW55" s="14"/>
      <c r="QHX55" s="14"/>
      <c r="QHY55" s="14"/>
      <c r="QHZ55" s="14"/>
      <c r="QIA55" s="14"/>
      <c r="QIB55" s="14"/>
      <c r="QIC55" s="14"/>
      <c r="QID55" s="14"/>
      <c r="QIE55" s="14"/>
      <c r="QIF55" s="14"/>
      <c r="QIG55" s="14"/>
      <c r="QIH55" s="14"/>
      <c r="QII55" s="14"/>
      <c r="QIJ55" s="14"/>
      <c r="QIK55" s="14"/>
      <c r="QIL55" s="14"/>
      <c r="QIM55" s="14"/>
      <c r="QIN55" s="14"/>
      <c r="QIO55" s="14"/>
      <c r="QIP55" s="14"/>
      <c r="QIQ55" s="14"/>
      <c r="QIR55" s="14"/>
      <c r="QIS55" s="14"/>
      <c r="QIT55" s="14"/>
      <c r="QIU55" s="14"/>
      <c r="QIV55" s="14"/>
      <c r="QIW55" s="14"/>
      <c r="QIX55" s="14"/>
      <c r="QIY55" s="14"/>
      <c r="QIZ55" s="14"/>
      <c r="QJA55" s="14"/>
      <c r="QJB55" s="14"/>
      <c r="QJC55" s="14"/>
      <c r="QJD55" s="14"/>
      <c r="QJE55" s="14"/>
      <c r="QJF55" s="14"/>
      <c r="QJG55" s="14"/>
      <c r="QJH55" s="14"/>
      <c r="QJI55" s="14"/>
      <c r="QJJ55" s="14"/>
      <c r="QJK55" s="14"/>
      <c r="QJL55" s="14"/>
      <c r="QJM55" s="14"/>
      <c r="QJN55" s="14"/>
      <c r="QJO55" s="14"/>
      <c r="QJP55" s="14"/>
      <c r="QJQ55" s="14"/>
      <c r="QJR55" s="14"/>
      <c r="QJS55" s="14"/>
      <c r="QJT55" s="14"/>
      <c r="QJU55" s="14"/>
      <c r="QJV55" s="14"/>
      <c r="QJW55" s="14"/>
      <c r="QJX55" s="14"/>
      <c r="QJY55" s="14"/>
      <c r="QJZ55" s="14"/>
      <c r="QKA55" s="14"/>
      <c r="QKB55" s="14"/>
      <c r="QKC55" s="14"/>
      <c r="QKD55" s="14"/>
      <c r="QKE55" s="14"/>
      <c r="QKF55" s="14"/>
      <c r="QKG55" s="14"/>
      <c r="QKH55" s="14"/>
      <c r="QKI55" s="14"/>
      <c r="QKJ55" s="14"/>
      <c r="QKK55" s="14"/>
      <c r="QKL55" s="14"/>
      <c r="QKM55" s="14"/>
      <c r="QKN55" s="14"/>
      <c r="QKO55" s="14"/>
      <c r="QKP55" s="14"/>
      <c r="QKQ55" s="14"/>
      <c r="QKR55" s="14"/>
      <c r="QKS55" s="14"/>
      <c r="QKT55" s="14"/>
      <c r="QKU55" s="14"/>
      <c r="QKV55" s="14"/>
      <c r="QKW55" s="14"/>
      <c r="QKX55" s="14"/>
      <c r="QKY55" s="14"/>
      <c r="QKZ55" s="14"/>
      <c r="QLA55" s="14"/>
      <c r="QLB55" s="14"/>
      <c r="QLC55" s="14"/>
      <c r="QLD55" s="14"/>
      <c r="QLE55" s="14"/>
      <c r="QLF55" s="14"/>
      <c r="QLG55" s="14"/>
      <c r="QLH55" s="14"/>
      <c r="QLI55" s="14"/>
      <c r="QLJ55" s="14"/>
      <c r="QLK55" s="14"/>
      <c r="QLL55" s="14"/>
      <c r="QLM55" s="14"/>
      <c r="QLN55" s="14"/>
      <c r="QLO55" s="14"/>
      <c r="QLP55" s="14"/>
      <c r="QLQ55" s="14"/>
      <c r="QLR55" s="14"/>
      <c r="QLS55" s="14"/>
      <c r="QLT55" s="14"/>
      <c r="QLU55" s="14"/>
      <c r="QLV55" s="14"/>
      <c r="QLW55" s="14"/>
      <c r="QLX55" s="14"/>
      <c r="QLY55" s="14"/>
      <c r="QLZ55" s="14"/>
      <c r="QMA55" s="14"/>
      <c r="QMB55" s="14"/>
      <c r="QMC55" s="14"/>
      <c r="QMD55" s="14"/>
      <c r="QME55" s="14"/>
      <c r="QMF55" s="14"/>
      <c r="QMG55" s="14"/>
      <c r="QMH55" s="14"/>
      <c r="QMI55" s="14"/>
      <c r="QMJ55" s="14"/>
      <c r="QMK55" s="14"/>
      <c r="QML55" s="14"/>
      <c r="QMM55" s="14"/>
      <c r="QMN55" s="14"/>
      <c r="QMO55" s="14"/>
      <c r="QMP55" s="14"/>
      <c r="QMQ55" s="14"/>
      <c r="QMR55" s="14"/>
      <c r="QMS55" s="14"/>
      <c r="QMT55" s="14"/>
      <c r="QMU55" s="14"/>
      <c r="QMV55" s="14"/>
      <c r="QMW55" s="14"/>
      <c r="QMX55" s="14"/>
      <c r="QMY55" s="14"/>
      <c r="QMZ55" s="14"/>
      <c r="QNA55" s="14"/>
      <c r="QNB55" s="14"/>
      <c r="QNC55" s="14"/>
      <c r="QND55" s="14"/>
      <c r="QNE55" s="14"/>
      <c r="QNF55" s="14"/>
      <c r="QNG55" s="14"/>
      <c r="QNH55" s="14"/>
      <c r="QNI55" s="14"/>
      <c r="QNJ55" s="14"/>
      <c r="QNK55" s="14"/>
      <c r="QNL55" s="14"/>
      <c r="QNM55" s="14"/>
      <c r="QNN55" s="14"/>
      <c r="QNO55" s="14"/>
      <c r="QNP55" s="14"/>
      <c r="QNQ55" s="14"/>
      <c r="QNR55" s="14"/>
      <c r="QNS55" s="14"/>
      <c r="QNT55" s="14"/>
      <c r="QNU55" s="14"/>
      <c r="QNV55" s="14"/>
      <c r="QNW55" s="14"/>
      <c r="QNX55" s="14"/>
      <c r="QNY55" s="14"/>
      <c r="QNZ55" s="14"/>
      <c r="QOA55" s="14"/>
      <c r="QOB55" s="14"/>
      <c r="QOC55" s="14"/>
      <c r="QOD55" s="14"/>
      <c r="QOE55" s="14"/>
      <c r="QOF55" s="14"/>
      <c r="QOG55" s="14"/>
      <c r="QOH55" s="14"/>
      <c r="QOI55" s="14"/>
      <c r="QOJ55" s="14"/>
      <c r="QOK55" s="14"/>
      <c r="QOL55" s="14"/>
      <c r="QOM55" s="14"/>
      <c r="QON55" s="14"/>
      <c r="QOO55" s="14"/>
      <c r="QOP55" s="14"/>
      <c r="QOQ55" s="14"/>
      <c r="QOR55" s="14"/>
      <c r="QOS55" s="14"/>
      <c r="QOT55" s="14"/>
      <c r="QOU55" s="14"/>
      <c r="QOV55" s="14"/>
      <c r="QOW55" s="14"/>
      <c r="QOX55" s="14"/>
      <c r="QOY55" s="14"/>
      <c r="QOZ55" s="14"/>
      <c r="QPA55" s="14"/>
      <c r="QPB55" s="14"/>
      <c r="QPC55" s="14"/>
      <c r="QPD55" s="14"/>
      <c r="QPE55" s="14"/>
      <c r="QPF55" s="14"/>
      <c r="QPG55" s="14"/>
      <c r="QPH55" s="14"/>
      <c r="QPI55" s="14"/>
      <c r="QPJ55" s="14"/>
      <c r="QPK55" s="14"/>
      <c r="QPL55" s="14"/>
      <c r="QPM55" s="14"/>
      <c r="QPN55" s="14"/>
      <c r="QPO55" s="14"/>
      <c r="QPP55" s="14"/>
      <c r="QPQ55" s="14"/>
      <c r="QPR55" s="14"/>
      <c r="QPS55" s="14"/>
      <c r="QPT55" s="14"/>
      <c r="QPU55" s="14"/>
      <c r="QPV55" s="14"/>
      <c r="QPW55" s="14"/>
      <c r="QPX55" s="14"/>
      <c r="QPY55" s="14"/>
      <c r="QPZ55" s="14"/>
      <c r="QQA55" s="14"/>
      <c r="QQB55" s="14"/>
      <c r="QQC55" s="14"/>
      <c r="QQD55" s="14"/>
      <c r="QQE55" s="14"/>
      <c r="QQF55" s="14"/>
      <c r="QQG55" s="14"/>
      <c r="QQH55" s="14"/>
      <c r="QQI55" s="14"/>
      <c r="QQJ55" s="14"/>
      <c r="QQK55" s="14"/>
      <c r="QQL55" s="14"/>
      <c r="QQM55" s="14"/>
      <c r="QQN55" s="14"/>
      <c r="QQO55" s="14"/>
      <c r="QQP55" s="14"/>
      <c r="QQQ55" s="14"/>
      <c r="QQR55" s="14"/>
      <c r="QQS55" s="14"/>
      <c r="QQT55" s="14"/>
      <c r="QQU55" s="14"/>
      <c r="QQV55" s="14"/>
      <c r="QQW55" s="14"/>
      <c r="QQX55" s="14"/>
      <c r="QQY55" s="14"/>
      <c r="QQZ55" s="14"/>
      <c r="QRA55" s="14"/>
      <c r="QRB55" s="14"/>
      <c r="QRC55" s="14"/>
      <c r="QRD55" s="14"/>
      <c r="QRE55" s="14"/>
      <c r="QRF55" s="14"/>
      <c r="QRG55" s="14"/>
      <c r="QRH55" s="14"/>
      <c r="QRI55" s="14"/>
      <c r="QRJ55" s="14"/>
      <c r="QRK55" s="14"/>
      <c r="QRL55" s="14"/>
      <c r="QRM55" s="14"/>
      <c r="QRN55" s="14"/>
      <c r="QRO55" s="14"/>
      <c r="QRP55" s="14"/>
      <c r="QRQ55" s="14"/>
      <c r="QRR55" s="14"/>
      <c r="QRS55" s="14"/>
      <c r="QRT55" s="14"/>
      <c r="QRU55" s="14"/>
      <c r="QRV55" s="14"/>
      <c r="QRW55" s="14"/>
      <c r="QRX55" s="14"/>
      <c r="QRY55" s="14"/>
      <c r="QRZ55" s="14"/>
      <c r="QSA55" s="14"/>
      <c r="QSB55" s="14"/>
      <c r="QSC55" s="14"/>
      <c r="QSD55" s="14"/>
      <c r="QSE55" s="14"/>
      <c r="QSF55" s="14"/>
      <c r="QSG55" s="14"/>
      <c r="QSH55" s="14"/>
      <c r="QSI55" s="14"/>
      <c r="QSJ55" s="14"/>
      <c r="QSK55" s="14"/>
      <c r="QSL55" s="14"/>
      <c r="QSM55" s="14"/>
      <c r="QSN55" s="14"/>
      <c r="QSO55" s="14"/>
      <c r="QSP55" s="14"/>
      <c r="QSQ55" s="14"/>
      <c r="QSR55" s="14"/>
      <c r="QSS55" s="14"/>
      <c r="QST55" s="14"/>
      <c r="QSU55" s="14"/>
      <c r="QSV55" s="14"/>
      <c r="QSW55" s="14"/>
      <c r="QSX55" s="14"/>
      <c r="QSY55" s="14"/>
      <c r="QSZ55" s="14"/>
      <c r="QTA55" s="14"/>
      <c r="QTB55" s="14"/>
      <c r="QTC55" s="14"/>
      <c r="QTD55" s="14"/>
      <c r="QTE55" s="14"/>
      <c r="QTF55" s="14"/>
      <c r="QTG55" s="14"/>
      <c r="QTH55" s="14"/>
      <c r="QTI55" s="14"/>
      <c r="QTJ55" s="14"/>
      <c r="QTK55" s="14"/>
      <c r="QTL55" s="14"/>
      <c r="QTM55" s="14"/>
      <c r="QTN55" s="14"/>
      <c r="QTO55" s="14"/>
      <c r="QTP55" s="14"/>
      <c r="QTQ55" s="14"/>
      <c r="QTR55" s="14"/>
      <c r="QTS55" s="14"/>
      <c r="QTT55" s="14"/>
      <c r="QTU55" s="14"/>
      <c r="QTV55" s="14"/>
      <c r="QTW55" s="14"/>
      <c r="QTX55" s="14"/>
      <c r="QTY55" s="14"/>
      <c r="QTZ55" s="14"/>
      <c r="QUA55" s="14"/>
      <c r="QUB55" s="14"/>
      <c r="QUC55" s="14"/>
      <c r="QUD55" s="14"/>
      <c r="QUE55" s="14"/>
      <c r="QUF55" s="14"/>
      <c r="QUG55" s="14"/>
      <c r="QUH55" s="14"/>
      <c r="QUI55" s="14"/>
      <c r="QUJ55" s="14"/>
      <c r="QUK55" s="14"/>
      <c r="QUL55" s="14"/>
      <c r="QUM55" s="14"/>
      <c r="QUN55" s="14"/>
      <c r="QUO55" s="14"/>
      <c r="QUP55" s="14"/>
      <c r="QUQ55" s="14"/>
      <c r="QUR55" s="14"/>
      <c r="QUS55" s="14"/>
      <c r="QUT55" s="14"/>
      <c r="QUU55" s="14"/>
      <c r="QUV55" s="14"/>
      <c r="QUW55" s="14"/>
      <c r="QUX55" s="14"/>
      <c r="QUY55" s="14"/>
      <c r="QUZ55" s="14"/>
      <c r="QVA55" s="14"/>
      <c r="QVB55" s="14"/>
      <c r="QVC55" s="14"/>
      <c r="QVD55" s="14"/>
      <c r="QVE55" s="14"/>
      <c r="QVF55" s="14"/>
      <c r="QVG55" s="14"/>
      <c r="QVH55" s="14"/>
      <c r="QVI55" s="14"/>
      <c r="QVJ55" s="14"/>
      <c r="QVK55" s="14"/>
      <c r="QVL55" s="14"/>
      <c r="QVM55" s="14"/>
      <c r="QVN55" s="14"/>
      <c r="QVO55" s="14"/>
      <c r="QVP55" s="14"/>
      <c r="QVQ55" s="14"/>
      <c r="QVR55" s="14"/>
      <c r="QVS55" s="14"/>
      <c r="QVT55" s="14"/>
      <c r="QVU55" s="14"/>
      <c r="QVV55" s="14"/>
      <c r="QVW55" s="14"/>
      <c r="QVX55" s="14"/>
      <c r="QVY55" s="14"/>
      <c r="QVZ55" s="14"/>
      <c r="QWA55" s="14"/>
      <c r="QWB55" s="14"/>
      <c r="QWC55" s="14"/>
      <c r="QWD55" s="14"/>
      <c r="QWE55" s="14"/>
      <c r="QWF55" s="14"/>
      <c r="QWG55" s="14"/>
      <c r="QWH55" s="14"/>
      <c r="QWI55" s="14"/>
      <c r="QWJ55" s="14"/>
      <c r="QWK55" s="14"/>
      <c r="QWL55" s="14"/>
      <c r="QWM55" s="14"/>
      <c r="QWN55" s="14"/>
      <c r="QWO55" s="14"/>
      <c r="QWP55" s="14"/>
      <c r="QWQ55" s="14"/>
      <c r="QWR55" s="14"/>
      <c r="QWS55" s="14"/>
      <c r="QWT55" s="14"/>
      <c r="QWU55" s="14"/>
      <c r="QWV55" s="14"/>
      <c r="QWW55" s="14"/>
      <c r="QWX55" s="14"/>
      <c r="QWY55" s="14"/>
      <c r="QWZ55" s="14"/>
      <c r="QXA55" s="14"/>
      <c r="QXB55" s="14"/>
      <c r="QXC55" s="14"/>
      <c r="QXD55" s="14"/>
      <c r="QXE55" s="14"/>
      <c r="QXF55" s="14"/>
      <c r="QXG55" s="14"/>
      <c r="QXH55" s="14"/>
      <c r="QXI55" s="14"/>
      <c r="QXJ55" s="14"/>
      <c r="QXK55" s="14"/>
      <c r="QXL55" s="14"/>
      <c r="QXM55" s="14"/>
      <c r="QXN55" s="14"/>
      <c r="QXO55" s="14"/>
      <c r="QXP55" s="14"/>
      <c r="QXQ55" s="14"/>
      <c r="QXR55" s="14"/>
      <c r="QXS55" s="14"/>
      <c r="QXT55" s="14"/>
      <c r="QXU55" s="14"/>
      <c r="QXV55" s="14"/>
      <c r="QXW55" s="14"/>
      <c r="QXX55" s="14"/>
      <c r="QXY55" s="14"/>
      <c r="QXZ55" s="14"/>
      <c r="QYA55" s="14"/>
      <c r="QYB55" s="14"/>
      <c r="QYC55" s="14"/>
      <c r="QYD55" s="14"/>
      <c r="QYE55" s="14"/>
      <c r="QYF55" s="14"/>
      <c r="QYG55" s="14"/>
      <c r="QYH55" s="14"/>
      <c r="QYI55" s="14"/>
      <c r="QYJ55" s="14"/>
      <c r="QYK55" s="14"/>
      <c r="QYL55" s="14"/>
      <c r="QYM55" s="14"/>
      <c r="QYN55" s="14"/>
      <c r="QYO55" s="14"/>
      <c r="QYP55" s="14"/>
      <c r="QYQ55" s="14"/>
      <c r="QYR55" s="14"/>
      <c r="QYS55" s="14"/>
      <c r="QYT55" s="14"/>
      <c r="QYU55" s="14"/>
      <c r="QYV55" s="14"/>
      <c r="QYW55" s="14"/>
      <c r="QYX55" s="14"/>
      <c r="QYY55" s="14"/>
      <c r="QYZ55" s="14"/>
      <c r="QZA55" s="14"/>
      <c r="QZB55" s="14"/>
      <c r="QZC55" s="14"/>
      <c r="QZD55" s="14"/>
      <c r="QZE55" s="14"/>
      <c r="QZF55" s="14"/>
      <c r="QZG55" s="14"/>
      <c r="QZH55" s="14"/>
      <c r="QZI55" s="14"/>
      <c r="QZJ55" s="14"/>
      <c r="QZK55" s="14"/>
      <c r="QZL55" s="14"/>
      <c r="QZM55" s="14"/>
      <c r="QZN55" s="14"/>
      <c r="QZO55" s="14"/>
      <c r="QZP55" s="14"/>
      <c r="QZQ55" s="14"/>
      <c r="QZR55" s="14"/>
      <c r="QZS55" s="14"/>
      <c r="QZT55" s="14"/>
      <c r="QZU55" s="14"/>
      <c r="QZV55" s="14"/>
      <c r="QZW55" s="14"/>
      <c r="QZX55" s="14"/>
      <c r="QZY55" s="14"/>
      <c r="QZZ55" s="14"/>
      <c r="RAA55" s="14"/>
      <c r="RAB55" s="14"/>
      <c r="RAC55" s="14"/>
      <c r="RAD55" s="14"/>
      <c r="RAE55" s="14"/>
      <c r="RAF55" s="14"/>
      <c r="RAG55" s="14"/>
      <c r="RAH55" s="14"/>
      <c r="RAI55" s="14"/>
      <c r="RAJ55" s="14"/>
      <c r="RAK55" s="14"/>
      <c r="RAL55" s="14"/>
      <c r="RAM55" s="14"/>
      <c r="RAN55" s="14"/>
      <c r="RAO55" s="14"/>
      <c r="RAP55" s="14"/>
      <c r="RAQ55" s="14"/>
      <c r="RAR55" s="14"/>
      <c r="RAS55" s="14"/>
      <c r="RAT55" s="14"/>
      <c r="RAU55" s="14"/>
      <c r="RAV55" s="14"/>
      <c r="RAW55" s="14"/>
      <c r="RAX55" s="14"/>
      <c r="RAY55" s="14"/>
      <c r="RAZ55" s="14"/>
      <c r="RBA55" s="14"/>
      <c r="RBB55" s="14"/>
      <c r="RBC55" s="14"/>
      <c r="RBD55" s="14"/>
      <c r="RBE55" s="14"/>
      <c r="RBF55" s="14"/>
      <c r="RBG55" s="14"/>
      <c r="RBH55" s="14"/>
      <c r="RBI55" s="14"/>
      <c r="RBJ55" s="14"/>
      <c r="RBK55" s="14"/>
      <c r="RBL55" s="14"/>
      <c r="RBM55" s="14"/>
      <c r="RBN55" s="14"/>
      <c r="RBO55" s="14"/>
      <c r="RBP55" s="14"/>
      <c r="RBQ55" s="14"/>
      <c r="RBR55" s="14"/>
      <c r="RBS55" s="14"/>
      <c r="RBT55" s="14"/>
      <c r="RBU55" s="14"/>
      <c r="RBV55" s="14"/>
      <c r="RBW55" s="14"/>
      <c r="RBX55" s="14"/>
      <c r="RBY55" s="14"/>
      <c r="RBZ55" s="14"/>
      <c r="RCA55" s="14"/>
      <c r="RCB55" s="14"/>
      <c r="RCC55" s="14"/>
      <c r="RCD55" s="14"/>
      <c r="RCE55" s="14"/>
      <c r="RCF55" s="14"/>
      <c r="RCG55" s="14"/>
      <c r="RCH55" s="14"/>
      <c r="RCI55" s="14"/>
      <c r="RCJ55" s="14"/>
      <c r="RCK55" s="14"/>
      <c r="RCL55" s="14"/>
      <c r="RCM55" s="14"/>
      <c r="RCN55" s="14"/>
      <c r="RCO55" s="14"/>
      <c r="RCP55" s="14"/>
      <c r="RCQ55" s="14"/>
      <c r="RCR55" s="14"/>
      <c r="RCS55" s="14"/>
      <c r="RCT55" s="14"/>
      <c r="RCU55" s="14"/>
      <c r="RCV55" s="14"/>
      <c r="RCW55" s="14"/>
      <c r="RCX55" s="14"/>
      <c r="RCY55" s="14"/>
      <c r="RCZ55" s="14"/>
      <c r="RDA55" s="14"/>
      <c r="RDB55" s="14"/>
      <c r="RDC55" s="14"/>
      <c r="RDD55" s="14"/>
      <c r="RDE55" s="14"/>
      <c r="RDF55" s="14"/>
      <c r="RDG55" s="14"/>
      <c r="RDH55" s="14"/>
      <c r="RDI55" s="14"/>
      <c r="RDJ55" s="14"/>
      <c r="RDK55" s="14"/>
      <c r="RDL55" s="14"/>
      <c r="RDM55" s="14"/>
      <c r="RDN55" s="14"/>
      <c r="RDO55" s="14"/>
      <c r="RDP55" s="14"/>
      <c r="RDQ55" s="14"/>
      <c r="RDR55" s="14"/>
      <c r="RDS55" s="14"/>
      <c r="RDT55" s="14"/>
      <c r="RDU55" s="14"/>
      <c r="RDV55" s="14"/>
      <c r="RDW55" s="14"/>
      <c r="RDX55" s="14"/>
      <c r="RDY55" s="14"/>
      <c r="RDZ55" s="14"/>
      <c r="REA55" s="14"/>
      <c r="REB55" s="14"/>
      <c r="REC55" s="14"/>
      <c r="RED55" s="14"/>
      <c r="REE55" s="14"/>
      <c r="REF55" s="14"/>
      <c r="REG55" s="14"/>
      <c r="REH55" s="14"/>
      <c r="REI55" s="14"/>
      <c r="REJ55" s="14"/>
      <c r="REK55" s="14"/>
      <c r="REL55" s="14"/>
      <c r="REM55" s="14"/>
      <c r="REN55" s="14"/>
      <c r="REO55" s="14"/>
      <c r="REP55" s="14"/>
      <c r="REQ55" s="14"/>
      <c r="RER55" s="14"/>
      <c r="RES55" s="14"/>
      <c r="RET55" s="14"/>
      <c r="REU55" s="14"/>
      <c r="REV55" s="14"/>
      <c r="REW55" s="14"/>
      <c r="REX55" s="14"/>
      <c r="REY55" s="14"/>
      <c r="REZ55" s="14"/>
      <c r="RFA55" s="14"/>
      <c r="RFB55" s="14"/>
      <c r="RFC55" s="14"/>
      <c r="RFD55" s="14"/>
      <c r="RFE55" s="14"/>
      <c r="RFF55" s="14"/>
      <c r="RFG55" s="14"/>
      <c r="RFH55" s="14"/>
      <c r="RFI55" s="14"/>
      <c r="RFJ55" s="14"/>
      <c r="RFK55" s="14"/>
      <c r="RFL55" s="14"/>
      <c r="RFM55" s="14"/>
      <c r="RFN55" s="14"/>
      <c r="RFO55" s="14"/>
      <c r="RFP55" s="14"/>
      <c r="RFQ55" s="14"/>
      <c r="RFR55" s="14"/>
      <c r="RFS55" s="14"/>
      <c r="RFT55" s="14"/>
      <c r="RFU55" s="14"/>
      <c r="RFV55" s="14"/>
      <c r="RFW55" s="14"/>
      <c r="RFX55" s="14"/>
      <c r="RFY55" s="14"/>
      <c r="RFZ55" s="14"/>
      <c r="RGA55" s="14"/>
      <c r="RGB55" s="14"/>
      <c r="RGC55" s="14"/>
      <c r="RGD55" s="14"/>
      <c r="RGE55" s="14"/>
      <c r="RGF55" s="14"/>
      <c r="RGG55" s="14"/>
      <c r="RGH55" s="14"/>
      <c r="RGI55" s="14"/>
      <c r="RGJ55" s="14"/>
      <c r="RGK55" s="14"/>
      <c r="RGL55" s="14"/>
      <c r="RGM55" s="14"/>
      <c r="RGN55" s="14"/>
      <c r="RGO55" s="14"/>
      <c r="RGP55" s="14"/>
      <c r="RGQ55" s="14"/>
      <c r="RGR55" s="14"/>
      <c r="RGS55" s="14"/>
      <c r="RGT55" s="14"/>
      <c r="RGU55" s="14"/>
      <c r="RGV55" s="14"/>
      <c r="RGW55" s="14"/>
      <c r="RGX55" s="14"/>
      <c r="RGY55" s="14"/>
      <c r="RGZ55" s="14"/>
      <c r="RHA55" s="14"/>
      <c r="RHB55" s="14"/>
      <c r="RHC55" s="14"/>
      <c r="RHD55" s="14"/>
      <c r="RHE55" s="14"/>
      <c r="RHF55" s="14"/>
      <c r="RHG55" s="14"/>
      <c r="RHH55" s="14"/>
      <c r="RHI55" s="14"/>
      <c r="RHJ55" s="14"/>
      <c r="RHK55" s="14"/>
      <c r="RHL55" s="14"/>
      <c r="RHM55" s="14"/>
      <c r="RHN55" s="14"/>
      <c r="RHO55" s="14"/>
      <c r="RHP55" s="14"/>
      <c r="RHQ55" s="14"/>
      <c r="RHR55" s="14"/>
      <c r="RHS55" s="14"/>
      <c r="RHT55" s="14"/>
      <c r="RHU55" s="14"/>
      <c r="RHV55" s="14"/>
      <c r="RHW55" s="14"/>
      <c r="RHX55" s="14"/>
      <c r="RHY55" s="14"/>
      <c r="RHZ55" s="14"/>
      <c r="RIA55" s="14"/>
      <c r="RIB55" s="14"/>
      <c r="RIC55" s="14"/>
      <c r="RID55" s="14"/>
      <c r="RIE55" s="14"/>
      <c r="RIF55" s="14"/>
      <c r="RIG55" s="14"/>
      <c r="RIH55" s="14"/>
      <c r="RII55" s="14"/>
      <c r="RIJ55" s="14"/>
      <c r="RIK55" s="14"/>
      <c r="RIL55" s="14"/>
      <c r="RIM55" s="14"/>
      <c r="RIN55" s="14"/>
      <c r="RIO55" s="14"/>
      <c r="RIP55" s="14"/>
      <c r="RIQ55" s="14"/>
      <c r="RIR55" s="14"/>
      <c r="RIS55" s="14"/>
      <c r="RIT55" s="14"/>
      <c r="RIU55" s="14"/>
      <c r="RIV55" s="14"/>
      <c r="RIW55" s="14"/>
      <c r="RIX55" s="14"/>
      <c r="RIY55" s="14"/>
      <c r="RIZ55" s="14"/>
      <c r="RJA55" s="14"/>
      <c r="RJB55" s="14"/>
      <c r="RJC55" s="14"/>
      <c r="RJD55" s="14"/>
      <c r="RJE55" s="14"/>
      <c r="RJF55" s="14"/>
      <c r="RJG55" s="14"/>
      <c r="RJH55" s="14"/>
      <c r="RJI55" s="14"/>
      <c r="RJJ55" s="14"/>
      <c r="RJK55" s="14"/>
      <c r="RJL55" s="14"/>
      <c r="RJM55" s="14"/>
      <c r="RJN55" s="14"/>
      <c r="RJO55" s="14"/>
      <c r="RJP55" s="14"/>
      <c r="RJQ55" s="14"/>
      <c r="RJR55" s="14"/>
      <c r="RJS55" s="14"/>
      <c r="RJT55" s="14"/>
      <c r="RJU55" s="14"/>
      <c r="RJV55" s="14"/>
      <c r="RJW55" s="14"/>
      <c r="RJX55" s="14"/>
      <c r="RJY55" s="14"/>
      <c r="RJZ55" s="14"/>
      <c r="RKA55" s="14"/>
      <c r="RKB55" s="14"/>
      <c r="RKC55" s="14"/>
      <c r="RKD55" s="14"/>
      <c r="RKE55" s="14"/>
      <c r="RKF55" s="14"/>
      <c r="RKG55" s="14"/>
      <c r="RKH55" s="14"/>
      <c r="RKI55" s="14"/>
      <c r="RKJ55" s="14"/>
      <c r="RKK55" s="14"/>
      <c r="RKL55" s="14"/>
      <c r="RKM55" s="14"/>
      <c r="RKN55" s="14"/>
      <c r="RKO55" s="14"/>
      <c r="RKP55" s="14"/>
      <c r="RKQ55" s="14"/>
      <c r="RKR55" s="14"/>
      <c r="RKS55" s="14"/>
      <c r="RKT55" s="14"/>
      <c r="RKU55" s="14"/>
      <c r="RKV55" s="14"/>
      <c r="RKW55" s="14"/>
      <c r="RKX55" s="14"/>
      <c r="RKY55" s="14"/>
      <c r="RKZ55" s="14"/>
      <c r="RLA55" s="14"/>
      <c r="RLB55" s="14"/>
      <c r="RLC55" s="14"/>
      <c r="RLD55" s="14"/>
      <c r="RLE55" s="14"/>
      <c r="RLF55" s="14"/>
      <c r="RLG55" s="14"/>
      <c r="RLH55" s="14"/>
      <c r="RLI55" s="14"/>
      <c r="RLJ55" s="14"/>
      <c r="RLK55" s="14"/>
      <c r="RLL55" s="14"/>
      <c r="RLM55" s="14"/>
      <c r="RLN55" s="14"/>
      <c r="RLO55" s="14"/>
      <c r="RLP55" s="14"/>
      <c r="RLQ55" s="14"/>
      <c r="RLR55" s="14"/>
      <c r="RLS55" s="14"/>
      <c r="RLT55" s="14"/>
      <c r="RLU55" s="14"/>
      <c r="RLV55" s="14"/>
      <c r="RLW55" s="14"/>
      <c r="RLX55" s="14"/>
      <c r="RLY55" s="14"/>
      <c r="RLZ55" s="14"/>
      <c r="RMA55" s="14"/>
      <c r="RMB55" s="14"/>
      <c r="RMC55" s="14"/>
      <c r="RMD55" s="14"/>
      <c r="RME55" s="14"/>
      <c r="RMF55" s="14"/>
      <c r="RMG55" s="14"/>
      <c r="RMH55" s="14"/>
      <c r="RMI55" s="14"/>
      <c r="RMJ55" s="14"/>
      <c r="RMK55" s="14"/>
      <c r="RML55" s="14"/>
      <c r="RMM55" s="14"/>
      <c r="RMN55" s="14"/>
      <c r="RMO55" s="14"/>
      <c r="RMP55" s="14"/>
      <c r="RMQ55" s="14"/>
      <c r="RMR55" s="14"/>
      <c r="RMS55" s="14"/>
      <c r="RMT55" s="14"/>
      <c r="RMU55" s="14"/>
      <c r="RMV55" s="14"/>
      <c r="RMW55" s="14"/>
      <c r="RMX55" s="14"/>
      <c r="RMY55" s="14"/>
      <c r="RMZ55" s="14"/>
      <c r="RNA55" s="14"/>
      <c r="RNB55" s="14"/>
      <c r="RNC55" s="14"/>
      <c r="RND55" s="14"/>
      <c r="RNE55" s="14"/>
      <c r="RNF55" s="14"/>
      <c r="RNG55" s="14"/>
      <c r="RNH55" s="14"/>
      <c r="RNI55" s="14"/>
      <c r="RNJ55" s="14"/>
      <c r="RNK55" s="14"/>
      <c r="RNL55" s="14"/>
      <c r="RNM55" s="14"/>
      <c r="RNN55" s="14"/>
      <c r="RNO55" s="14"/>
      <c r="RNP55" s="14"/>
      <c r="RNQ55" s="14"/>
      <c r="RNR55" s="14"/>
      <c r="RNS55" s="14"/>
      <c r="RNT55" s="14"/>
      <c r="RNU55" s="14"/>
      <c r="RNV55" s="14"/>
      <c r="RNW55" s="14"/>
      <c r="RNX55" s="14"/>
      <c r="RNY55" s="14"/>
      <c r="RNZ55" s="14"/>
      <c r="ROA55" s="14"/>
      <c r="ROB55" s="14"/>
      <c r="ROC55" s="14"/>
      <c r="ROD55" s="14"/>
      <c r="ROE55" s="14"/>
      <c r="ROF55" s="14"/>
      <c r="ROG55" s="14"/>
      <c r="ROH55" s="14"/>
      <c r="ROI55" s="14"/>
      <c r="ROJ55" s="14"/>
      <c r="ROK55" s="14"/>
      <c r="ROL55" s="14"/>
      <c r="ROM55" s="14"/>
      <c r="RON55" s="14"/>
      <c r="ROO55" s="14"/>
      <c r="ROP55" s="14"/>
      <c r="ROQ55" s="14"/>
      <c r="ROR55" s="14"/>
      <c r="ROS55" s="14"/>
      <c r="ROT55" s="14"/>
      <c r="ROU55" s="14"/>
      <c r="ROV55" s="14"/>
      <c r="ROW55" s="14"/>
      <c r="ROX55" s="14"/>
      <c r="ROY55" s="14"/>
      <c r="ROZ55" s="14"/>
      <c r="RPA55" s="14"/>
      <c r="RPB55" s="14"/>
      <c r="RPC55" s="14"/>
      <c r="RPD55" s="14"/>
      <c r="RPE55" s="14"/>
      <c r="RPF55" s="14"/>
      <c r="RPG55" s="14"/>
      <c r="RPH55" s="14"/>
      <c r="RPI55" s="14"/>
      <c r="RPJ55" s="14"/>
      <c r="RPK55" s="14"/>
      <c r="RPL55" s="14"/>
      <c r="RPM55" s="14"/>
      <c r="RPN55" s="14"/>
      <c r="RPO55" s="14"/>
      <c r="RPP55" s="14"/>
      <c r="RPQ55" s="14"/>
      <c r="RPR55" s="14"/>
      <c r="RPS55" s="14"/>
      <c r="RPT55" s="14"/>
      <c r="RPU55" s="14"/>
      <c r="RPV55" s="14"/>
      <c r="RPW55" s="14"/>
      <c r="RPX55" s="14"/>
      <c r="RPY55" s="14"/>
      <c r="RPZ55" s="14"/>
      <c r="RQA55" s="14"/>
      <c r="RQB55" s="14"/>
      <c r="RQC55" s="14"/>
      <c r="RQD55" s="14"/>
      <c r="RQE55" s="14"/>
      <c r="RQF55" s="14"/>
      <c r="RQG55" s="14"/>
      <c r="RQH55" s="14"/>
      <c r="RQI55" s="14"/>
      <c r="RQJ55" s="14"/>
      <c r="RQK55" s="14"/>
      <c r="RQL55" s="14"/>
      <c r="RQM55" s="14"/>
      <c r="RQN55" s="14"/>
      <c r="RQO55" s="14"/>
      <c r="RQP55" s="14"/>
      <c r="RQQ55" s="14"/>
      <c r="RQR55" s="14"/>
      <c r="RQS55" s="14"/>
      <c r="RQT55" s="14"/>
      <c r="RQU55" s="14"/>
      <c r="RQV55" s="14"/>
      <c r="RQW55" s="14"/>
      <c r="RQX55" s="14"/>
      <c r="RQY55" s="14"/>
      <c r="RQZ55" s="14"/>
      <c r="RRA55" s="14"/>
      <c r="RRB55" s="14"/>
      <c r="RRC55" s="14"/>
      <c r="RRD55" s="14"/>
      <c r="RRE55" s="14"/>
      <c r="RRF55" s="14"/>
      <c r="RRG55" s="14"/>
      <c r="RRH55" s="14"/>
      <c r="RRI55" s="14"/>
      <c r="RRJ55" s="14"/>
      <c r="RRK55" s="14"/>
      <c r="RRL55" s="14"/>
      <c r="RRM55" s="14"/>
      <c r="RRN55" s="14"/>
      <c r="RRO55" s="14"/>
      <c r="RRP55" s="14"/>
      <c r="RRQ55" s="14"/>
      <c r="RRR55" s="14"/>
      <c r="RRS55" s="14"/>
      <c r="RRT55" s="14"/>
      <c r="RRU55" s="14"/>
      <c r="RRV55" s="14"/>
      <c r="RRW55" s="14"/>
      <c r="RRX55" s="14"/>
      <c r="RRY55" s="14"/>
      <c r="RRZ55" s="14"/>
      <c r="RSA55" s="14"/>
      <c r="RSB55" s="14"/>
      <c r="RSC55" s="14"/>
      <c r="RSD55" s="14"/>
      <c r="RSE55" s="14"/>
      <c r="RSF55" s="14"/>
      <c r="RSG55" s="14"/>
      <c r="RSH55" s="14"/>
      <c r="RSI55" s="14"/>
      <c r="RSJ55" s="14"/>
      <c r="RSK55" s="14"/>
      <c r="RSL55" s="14"/>
      <c r="RSM55" s="14"/>
      <c r="RSN55" s="14"/>
      <c r="RSO55" s="14"/>
      <c r="RSP55" s="14"/>
      <c r="RSQ55" s="14"/>
      <c r="RSR55" s="14"/>
      <c r="RSS55" s="14"/>
      <c r="RST55" s="14"/>
      <c r="RSU55" s="14"/>
      <c r="RSV55" s="14"/>
      <c r="RSW55" s="14"/>
      <c r="RSX55" s="14"/>
      <c r="RSY55" s="14"/>
      <c r="RSZ55" s="14"/>
      <c r="RTA55" s="14"/>
      <c r="RTB55" s="14"/>
      <c r="RTC55" s="14"/>
      <c r="RTD55" s="14"/>
      <c r="RTE55" s="14"/>
      <c r="RTF55" s="14"/>
      <c r="RTG55" s="14"/>
      <c r="RTH55" s="14"/>
      <c r="RTI55" s="14"/>
      <c r="RTJ55" s="14"/>
      <c r="RTK55" s="14"/>
      <c r="RTL55" s="14"/>
      <c r="RTM55" s="14"/>
      <c r="RTN55" s="14"/>
      <c r="RTO55" s="14"/>
      <c r="RTP55" s="14"/>
      <c r="RTQ55" s="14"/>
      <c r="RTR55" s="14"/>
      <c r="RTS55" s="14"/>
      <c r="RTT55" s="14"/>
      <c r="RTU55" s="14"/>
      <c r="RTV55" s="14"/>
      <c r="RTW55" s="14"/>
      <c r="RTX55" s="14"/>
      <c r="RTY55" s="14"/>
      <c r="RTZ55" s="14"/>
      <c r="RUA55" s="14"/>
      <c r="RUB55" s="14"/>
      <c r="RUC55" s="14"/>
      <c r="RUD55" s="14"/>
      <c r="RUE55" s="14"/>
      <c r="RUF55" s="14"/>
      <c r="RUG55" s="14"/>
      <c r="RUH55" s="14"/>
      <c r="RUI55" s="14"/>
      <c r="RUJ55" s="14"/>
      <c r="RUK55" s="14"/>
      <c r="RUL55" s="14"/>
      <c r="RUM55" s="14"/>
      <c r="RUN55" s="14"/>
      <c r="RUO55" s="14"/>
      <c r="RUP55" s="14"/>
      <c r="RUQ55" s="14"/>
      <c r="RUR55" s="14"/>
      <c r="RUS55" s="14"/>
      <c r="RUT55" s="14"/>
      <c r="RUU55" s="14"/>
      <c r="RUV55" s="14"/>
      <c r="RUW55" s="14"/>
      <c r="RUX55" s="14"/>
      <c r="RUY55" s="14"/>
      <c r="RUZ55" s="14"/>
      <c r="RVA55" s="14"/>
      <c r="RVB55" s="14"/>
      <c r="RVC55" s="14"/>
      <c r="RVD55" s="14"/>
      <c r="RVE55" s="14"/>
      <c r="RVF55" s="14"/>
      <c r="RVG55" s="14"/>
      <c r="RVH55" s="14"/>
      <c r="RVI55" s="14"/>
      <c r="RVJ55" s="14"/>
      <c r="RVK55" s="14"/>
      <c r="RVL55" s="14"/>
      <c r="RVM55" s="14"/>
      <c r="RVN55" s="14"/>
      <c r="RVO55" s="14"/>
      <c r="RVP55" s="14"/>
      <c r="RVQ55" s="14"/>
      <c r="RVR55" s="14"/>
      <c r="RVS55" s="14"/>
      <c r="RVT55" s="14"/>
      <c r="RVU55" s="14"/>
      <c r="RVV55" s="14"/>
      <c r="RVW55" s="14"/>
      <c r="RVX55" s="14"/>
      <c r="RVY55" s="14"/>
      <c r="RVZ55" s="14"/>
      <c r="RWA55" s="14"/>
      <c r="RWB55" s="14"/>
      <c r="RWC55" s="14"/>
      <c r="RWD55" s="14"/>
      <c r="RWE55" s="14"/>
      <c r="RWF55" s="14"/>
      <c r="RWG55" s="14"/>
      <c r="RWH55" s="14"/>
      <c r="RWI55" s="14"/>
      <c r="RWJ55" s="14"/>
      <c r="RWK55" s="14"/>
      <c r="RWL55" s="14"/>
      <c r="RWM55" s="14"/>
      <c r="RWN55" s="14"/>
      <c r="RWO55" s="14"/>
      <c r="RWP55" s="14"/>
      <c r="RWQ55" s="14"/>
      <c r="RWR55" s="14"/>
      <c r="RWS55" s="14"/>
      <c r="RWT55" s="14"/>
      <c r="RWU55" s="14"/>
      <c r="RWV55" s="14"/>
      <c r="RWW55" s="14"/>
      <c r="RWX55" s="14"/>
      <c r="RWY55" s="14"/>
      <c r="RWZ55" s="14"/>
      <c r="RXA55" s="14"/>
      <c r="RXB55" s="14"/>
      <c r="RXC55" s="14"/>
      <c r="RXD55" s="14"/>
      <c r="RXE55" s="14"/>
      <c r="RXF55" s="14"/>
      <c r="RXG55" s="14"/>
      <c r="RXH55" s="14"/>
      <c r="RXI55" s="14"/>
      <c r="RXJ55" s="14"/>
      <c r="RXK55" s="14"/>
      <c r="RXL55" s="14"/>
      <c r="RXM55" s="14"/>
      <c r="RXN55" s="14"/>
      <c r="RXO55" s="14"/>
      <c r="RXP55" s="14"/>
      <c r="RXQ55" s="14"/>
      <c r="RXR55" s="14"/>
      <c r="RXS55" s="14"/>
      <c r="RXT55" s="14"/>
      <c r="RXU55" s="14"/>
      <c r="RXV55" s="14"/>
      <c r="RXW55" s="14"/>
      <c r="RXX55" s="14"/>
      <c r="RXY55" s="14"/>
      <c r="RXZ55" s="14"/>
      <c r="RYA55" s="14"/>
      <c r="RYB55" s="14"/>
      <c r="RYC55" s="14"/>
      <c r="RYD55" s="14"/>
      <c r="RYE55" s="14"/>
      <c r="RYF55" s="14"/>
      <c r="RYG55" s="14"/>
      <c r="RYH55" s="14"/>
      <c r="RYI55" s="14"/>
      <c r="RYJ55" s="14"/>
      <c r="RYK55" s="14"/>
      <c r="RYL55" s="14"/>
      <c r="RYM55" s="14"/>
      <c r="RYN55" s="14"/>
      <c r="RYO55" s="14"/>
      <c r="RYP55" s="14"/>
      <c r="RYQ55" s="14"/>
      <c r="RYR55" s="14"/>
      <c r="RYS55" s="14"/>
      <c r="RYT55" s="14"/>
      <c r="RYU55" s="14"/>
      <c r="RYV55" s="14"/>
      <c r="RYW55" s="14"/>
      <c r="RYX55" s="14"/>
      <c r="RYY55" s="14"/>
      <c r="RYZ55" s="14"/>
      <c r="RZA55" s="14"/>
      <c r="RZB55" s="14"/>
      <c r="RZC55" s="14"/>
      <c r="RZD55" s="14"/>
      <c r="RZE55" s="14"/>
      <c r="RZF55" s="14"/>
      <c r="RZG55" s="14"/>
      <c r="RZH55" s="14"/>
      <c r="RZI55" s="14"/>
      <c r="RZJ55" s="14"/>
      <c r="RZK55" s="14"/>
      <c r="RZL55" s="14"/>
      <c r="RZM55" s="14"/>
      <c r="RZN55" s="14"/>
      <c r="RZO55" s="14"/>
      <c r="RZP55" s="14"/>
      <c r="RZQ55" s="14"/>
      <c r="RZR55" s="14"/>
      <c r="RZS55" s="14"/>
      <c r="RZT55" s="14"/>
      <c r="RZU55" s="14"/>
      <c r="RZV55" s="14"/>
      <c r="RZW55" s="14"/>
      <c r="RZX55" s="14"/>
      <c r="RZY55" s="14"/>
      <c r="RZZ55" s="14"/>
      <c r="SAA55" s="14"/>
      <c r="SAB55" s="14"/>
      <c r="SAC55" s="14"/>
      <c r="SAD55" s="14"/>
      <c r="SAE55" s="14"/>
      <c r="SAF55" s="14"/>
      <c r="SAG55" s="14"/>
      <c r="SAH55" s="14"/>
      <c r="SAI55" s="14"/>
      <c r="SAJ55" s="14"/>
      <c r="SAK55" s="14"/>
      <c r="SAL55" s="14"/>
      <c r="SAM55" s="14"/>
      <c r="SAN55" s="14"/>
      <c r="SAO55" s="14"/>
      <c r="SAP55" s="14"/>
      <c r="SAQ55" s="14"/>
      <c r="SAR55" s="14"/>
      <c r="SAS55" s="14"/>
      <c r="SAT55" s="14"/>
      <c r="SAU55" s="14"/>
      <c r="SAV55" s="14"/>
      <c r="SAW55" s="14"/>
      <c r="SAX55" s="14"/>
      <c r="SAY55" s="14"/>
      <c r="SAZ55" s="14"/>
      <c r="SBA55" s="14"/>
      <c r="SBB55" s="14"/>
      <c r="SBC55" s="14"/>
      <c r="SBD55" s="14"/>
      <c r="SBE55" s="14"/>
      <c r="SBF55" s="14"/>
      <c r="SBG55" s="14"/>
      <c r="SBH55" s="14"/>
      <c r="SBI55" s="14"/>
      <c r="SBJ55" s="14"/>
      <c r="SBK55" s="14"/>
      <c r="SBL55" s="14"/>
      <c r="SBM55" s="14"/>
      <c r="SBN55" s="14"/>
      <c r="SBO55" s="14"/>
      <c r="SBP55" s="14"/>
      <c r="SBQ55" s="14"/>
      <c r="SBR55" s="14"/>
      <c r="SBS55" s="14"/>
      <c r="SBT55" s="14"/>
      <c r="SBU55" s="14"/>
      <c r="SBV55" s="14"/>
      <c r="SBW55" s="14"/>
      <c r="SBX55" s="14"/>
      <c r="SBY55" s="14"/>
      <c r="SBZ55" s="14"/>
      <c r="SCA55" s="14"/>
      <c r="SCB55" s="14"/>
      <c r="SCC55" s="14"/>
      <c r="SCD55" s="14"/>
      <c r="SCE55" s="14"/>
      <c r="SCF55" s="14"/>
      <c r="SCG55" s="14"/>
      <c r="SCH55" s="14"/>
      <c r="SCI55" s="14"/>
      <c r="SCJ55" s="14"/>
      <c r="SCK55" s="14"/>
      <c r="SCL55" s="14"/>
      <c r="SCM55" s="14"/>
      <c r="SCN55" s="14"/>
      <c r="SCO55" s="14"/>
      <c r="SCP55" s="14"/>
      <c r="SCQ55" s="14"/>
      <c r="SCR55" s="14"/>
      <c r="SCS55" s="14"/>
      <c r="SCT55" s="14"/>
      <c r="SCU55" s="14"/>
      <c r="SCV55" s="14"/>
      <c r="SCW55" s="14"/>
      <c r="SCX55" s="14"/>
      <c r="SCY55" s="14"/>
      <c r="SCZ55" s="14"/>
      <c r="SDA55" s="14"/>
      <c r="SDB55" s="14"/>
      <c r="SDC55" s="14"/>
      <c r="SDD55" s="14"/>
      <c r="SDE55" s="14"/>
      <c r="SDF55" s="14"/>
      <c r="SDG55" s="14"/>
      <c r="SDH55" s="14"/>
      <c r="SDI55" s="14"/>
      <c r="SDJ55" s="14"/>
      <c r="SDK55" s="14"/>
      <c r="SDL55" s="14"/>
      <c r="SDM55" s="14"/>
      <c r="SDN55" s="14"/>
      <c r="SDO55" s="14"/>
      <c r="SDP55" s="14"/>
      <c r="SDQ55" s="14"/>
      <c r="SDR55" s="14"/>
      <c r="SDS55" s="14"/>
      <c r="SDT55" s="14"/>
      <c r="SDU55" s="14"/>
      <c r="SDV55" s="14"/>
      <c r="SDW55" s="14"/>
      <c r="SDX55" s="14"/>
      <c r="SDY55" s="14"/>
      <c r="SDZ55" s="14"/>
      <c r="SEA55" s="14"/>
      <c r="SEB55" s="14"/>
      <c r="SEC55" s="14"/>
      <c r="SED55" s="14"/>
      <c r="SEE55" s="14"/>
      <c r="SEF55" s="14"/>
      <c r="SEG55" s="14"/>
      <c r="SEH55" s="14"/>
      <c r="SEI55" s="14"/>
      <c r="SEJ55" s="14"/>
      <c r="SEK55" s="14"/>
      <c r="SEL55" s="14"/>
      <c r="SEM55" s="14"/>
      <c r="SEN55" s="14"/>
      <c r="SEO55" s="14"/>
      <c r="SEP55" s="14"/>
      <c r="SEQ55" s="14"/>
      <c r="SER55" s="14"/>
      <c r="SES55" s="14"/>
      <c r="SET55" s="14"/>
      <c r="SEU55" s="14"/>
      <c r="SEV55" s="14"/>
      <c r="SEW55" s="14"/>
      <c r="SEX55" s="14"/>
      <c r="SEY55" s="14"/>
      <c r="SEZ55" s="14"/>
      <c r="SFA55" s="14"/>
      <c r="SFB55" s="14"/>
      <c r="SFC55" s="14"/>
      <c r="SFD55" s="14"/>
      <c r="SFE55" s="14"/>
      <c r="SFF55" s="14"/>
      <c r="SFG55" s="14"/>
      <c r="SFH55" s="14"/>
      <c r="SFI55" s="14"/>
      <c r="SFJ55" s="14"/>
      <c r="SFK55" s="14"/>
      <c r="SFL55" s="14"/>
      <c r="SFM55" s="14"/>
      <c r="SFN55" s="14"/>
      <c r="SFO55" s="14"/>
      <c r="SFP55" s="14"/>
      <c r="SFQ55" s="14"/>
      <c r="SFR55" s="14"/>
      <c r="SFS55" s="14"/>
      <c r="SFT55" s="14"/>
      <c r="SFU55" s="14"/>
      <c r="SFV55" s="14"/>
      <c r="SFW55" s="14"/>
      <c r="SFX55" s="14"/>
      <c r="SFY55" s="14"/>
      <c r="SFZ55" s="14"/>
      <c r="SGA55" s="14"/>
      <c r="SGB55" s="14"/>
      <c r="SGC55" s="14"/>
      <c r="SGD55" s="14"/>
      <c r="SGE55" s="14"/>
      <c r="SGF55" s="14"/>
      <c r="SGG55" s="14"/>
      <c r="SGH55" s="14"/>
      <c r="SGI55" s="14"/>
      <c r="SGJ55" s="14"/>
      <c r="SGK55" s="14"/>
      <c r="SGL55" s="14"/>
      <c r="SGM55" s="14"/>
      <c r="SGN55" s="14"/>
      <c r="SGO55" s="14"/>
      <c r="SGP55" s="14"/>
      <c r="SGQ55" s="14"/>
      <c r="SGR55" s="14"/>
      <c r="SGS55" s="14"/>
      <c r="SGT55" s="14"/>
      <c r="SGU55" s="14"/>
      <c r="SGV55" s="14"/>
      <c r="SGW55" s="14"/>
      <c r="SGX55" s="14"/>
      <c r="SGY55" s="14"/>
      <c r="SGZ55" s="14"/>
      <c r="SHA55" s="14"/>
      <c r="SHB55" s="14"/>
      <c r="SHC55" s="14"/>
      <c r="SHD55" s="14"/>
      <c r="SHE55" s="14"/>
      <c r="SHF55" s="14"/>
      <c r="SHG55" s="14"/>
      <c r="SHH55" s="14"/>
      <c r="SHI55" s="14"/>
      <c r="SHJ55" s="14"/>
      <c r="SHK55" s="14"/>
      <c r="SHL55" s="14"/>
      <c r="SHM55" s="14"/>
      <c r="SHN55" s="14"/>
      <c r="SHO55" s="14"/>
      <c r="SHP55" s="14"/>
      <c r="SHQ55" s="14"/>
      <c r="SHR55" s="14"/>
      <c r="SHS55" s="14"/>
      <c r="SHT55" s="14"/>
      <c r="SHU55" s="14"/>
      <c r="SHV55" s="14"/>
      <c r="SHW55" s="14"/>
      <c r="SHX55" s="14"/>
      <c r="SHY55" s="14"/>
      <c r="SHZ55" s="14"/>
      <c r="SIA55" s="14"/>
      <c r="SIB55" s="14"/>
      <c r="SIC55" s="14"/>
      <c r="SID55" s="14"/>
      <c r="SIE55" s="14"/>
      <c r="SIF55" s="14"/>
      <c r="SIG55" s="14"/>
      <c r="SIH55" s="14"/>
      <c r="SII55" s="14"/>
      <c r="SIJ55" s="14"/>
      <c r="SIK55" s="14"/>
      <c r="SIL55" s="14"/>
      <c r="SIM55" s="14"/>
      <c r="SIN55" s="14"/>
      <c r="SIO55" s="14"/>
      <c r="SIP55" s="14"/>
      <c r="SIQ55" s="14"/>
      <c r="SIR55" s="14"/>
      <c r="SIS55" s="14"/>
      <c r="SIT55" s="14"/>
      <c r="SIU55" s="14"/>
      <c r="SIV55" s="14"/>
      <c r="SIW55" s="14"/>
      <c r="SIX55" s="14"/>
      <c r="SIY55" s="14"/>
      <c r="SIZ55" s="14"/>
      <c r="SJA55" s="14"/>
      <c r="SJB55" s="14"/>
      <c r="SJC55" s="14"/>
      <c r="SJD55" s="14"/>
      <c r="SJE55" s="14"/>
      <c r="SJF55" s="14"/>
      <c r="SJG55" s="14"/>
      <c r="SJH55" s="14"/>
      <c r="SJI55" s="14"/>
      <c r="SJJ55" s="14"/>
      <c r="SJK55" s="14"/>
      <c r="SJL55" s="14"/>
      <c r="SJM55" s="14"/>
      <c r="SJN55" s="14"/>
      <c r="SJO55" s="14"/>
      <c r="SJP55" s="14"/>
      <c r="SJQ55" s="14"/>
      <c r="SJR55" s="14"/>
      <c r="SJS55" s="14"/>
      <c r="SJT55" s="14"/>
      <c r="SJU55" s="14"/>
      <c r="SJV55" s="14"/>
      <c r="SJW55" s="14"/>
      <c r="SJX55" s="14"/>
      <c r="SJY55" s="14"/>
      <c r="SJZ55" s="14"/>
      <c r="SKA55" s="14"/>
      <c r="SKB55" s="14"/>
      <c r="SKC55" s="14"/>
      <c r="SKD55" s="14"/>
      <c r="SKE55" s="14"/>
      <c r="SKF55" s="14"/>
      <c r="SKG55" s="14"/>
      <c r="SKH55" s="14"/>
      <c r="SKI55" s="14"/>
      <c r="SKJ55" s="14"/>
      <c r="SKK55" s="14"/>
      <c r="SKL55" s="14"/>
      <c r="SKM55" s="14"/>
      <c r="SKN55" s="14"/>
      <c r="SKO55" s="14"/>
      <c r="SKP55" s="14"/>
      <c r="SKQ55" s="14"/>
      <c r="SKR55" s="14"/>
      <c r="SKS55" s="14"/>
      <c r="SKT55" s="14"/>
      <c r="SKU55" s="14"/>
      <c r="SKV55" s="14"/>
      <c r="SKW55" s="14"/>
      <c r="SKX55" s="14"/>
      <c r="SKY55" s="14"/>
      <c r="SKZ55" s="14"/>
      <c r="SLA55" s="14"/>
      <c r="SLB55" s="14"/>
      <c r="SLC55" s="14"/>
      <c r="SLD55" s="14"/>
      <c r="SLE55" s="14"/>
      <c r="SLF55" s="14"/>
      <c r="SLG55" s="14"/>
      <c r="SLH55" s="14"/>
      <c r="SLI55" s="14"/>
      <c r="SLJ55" s="14"/>
      <c r="SLK55" s="14"/>
      <c r="SLL55" s="14"/>
      <c r="SLM55" s="14"/>
      <c r="SLN55" s="14"/>
      <c r="SLO55" s="14"/>
      <c r="SLP55" s="14"/>
      <c r="SLQ55" s="14"/>
      <c r="SLR55" s="14"/>
      <c r="SLS55" s="14"/>
      <c r="SLT55" s="14"/>
      <c r="SLU55" s="14"/>
      <c r="SLV55" s="14"/>
      <c r="SLW55" s="14"/>
      <c r="SLX55" s="14"/>
      <c r="SLY55" s="14"/>
      <c r="SLZ55" s="14"/>
      <c r="SMA55" s="14"/>
      <c r="SMB55" s="14"/>
      <c r="SMC55" s="14"/>
      <c r="SMD55" s="14"/>
      <c r="SME55" s="14"/>
      <c r="SMF55" s="14"/>
      <c r="SMG55" s="14"/>
      <c r="SMH55" s="14"/>
      <c r="SMI55" s="14"/>
      <c r="SMJ55" s="14"/>
      <c r="SMK55" s="14"/>
      <c r="SML55" s="14"/>
      <c r="SMM55" s="14"/>
      <c r="SMN55" s="14"/>
      <c r="SMO55" s="14"/>
      <c r="SMP55" s="14"/>
      <c r="SMQ55" s="14"/>
      <c r="SMR55" s="14"/>
      <c r="SMS55" s="14"/>
      <c r="SMT55" s="14"/>
      <c r="SMU55" s="14"/>
      <c r="SMV55" s="14"/>
      <c r="SMW55" s="14"/>
      <c r="SMX55" s="14"/>
      <c r="SMY55" s="14"/>
      <c r="SMZ55" s="14"/>
      <c r="SNA55" s="14"/>
      <c r="SNB55" s="14"/>
      <c r="SNC55" s="14"/>
      <c r="SND55" s="14"/>
      <c r="SNE55" s="14"/>
      <c r="SNF55" s="14"/>
      <c r="SNG55" s="14"/>
      <c r="SNH55" s="14"/>
      <c r="SNI55" s="14"/>
      <c r="SNJ55" s="14"/>
      <c r="SNK55" s="14"/>
      <c r="SNL55" s="14"/>
      <c r="SNM55" s="14"/>
      <c r="SNN55" s="14"/>
      <c r="SNO55" s="14"/>
      <c r="SNP55" s="14"/>
      <c r="SNQ55" s="14"/>
      <c r="SNR55" s="14"/>
      <c r="SNS55" s="14"/>
      <c r="SNT55" s="14"/>
      <c r="SNU55" s="14"/>
      <c r="SNV55" s="14"/>
      <c r="SNW55" s="14"/>
      <c r="SNX55" s="14"/>
      <c r="SNY55" s="14"/>
      <c r="SNZ55" s="14"/>
      <c r="SOA55" s="14"/>
      <c r="SOB55" s="14"/>
      <c r="SOC55" s="14"/>
      <c r="SOD55" s="14"/>
      <c r="SOE55" s="14"/>
      <c r="SOF55" s="14"/>
      <c r="SOG55" s="14"/>
      <c r="SOH55" s="14"/>
      <c r="SOI55" s="14"/>
      <c r="SOJ55" s="14"/>
      <c r="SOK55" s="14"/>
      <c r="SOL55" s="14"/>
      <c r="SOM55" s="14"/>
      <c r="SON55" s="14"/>
      <c r="SOO55" s="14"/>
      <c r="SOP55" s="14"/>
      <c r="SOQ55" s="14"/>
      <c r="SOR55" s="14"/>
      <c r="SOS55" s="14"/>
      <c r="SOT55" s="14"/>
      <c r="SOU55" s="14"/>
      <c r="SOV55" s="14"/>
      <c r="SOW55" s="14"/>
      <c r="SOX55" s="14"/>
      <c r="SOY55" s="14"/>
      <c r="SOZ55" s="14"/>
      <c r="SPA55" s="14"/>
      <c r="SPB55" s="14"/>
      <c r="SPC55" s="14"/>
      <c r="SPD55" s="14"/>
      <c r="SPE55" s="14"/>
      <c r="SPF55" s="14"/>
      <c r="SPG55" s="14"/>
      <c r="SPH55" s="14"/>
      <c r="SPI55" s="14"/>
      <c r="SPJ55" s="14"/>
      <c r="SPK55" s="14"/>
      <c r="SPL55" s="14"/>
      <c r="SPM55" s="14"/>
      <c r="SPN55" s="14"/>
      <c r="SPO55" s="14"/>
      <c r="SPP55" s="14"/>
      <c r="SPQ55" s="14"/>
      <c r="SPR55" s="14"/>
      <c r="SPS55" s="14"/>
      <c r="SPT55" s="14"/>
      <c r="SPU55" s="14"/>
      <c r="SPV55" s="14"/>
      <c r="SPW55" s="14"/>
      <c r="SPX55" s="14"/>
      <c r="SPY55" s="14"/>
      <c r="SPZ55" s="14"/>
      <c r="SQA55" s="14"/>
      <c r="SQB55" s="14"/>
      <c r="SQC55" s="14"/>
      <c r="SQD55" s="14"/>
      <c r="SQE55" s="14"/>
      <c r="SQF55" s="14"/>
      <c r="SQG55" s="14"/>
      <c r="SQH55" s="14"/>
      <c r="SQI55" s="14"/>
      <c r="SQJ55" s="14"/>
      <c r="SQK55" s="14"/>
      <c r="SQL55" s="14"/>
      <c r="SQM55" s="14"/>
      <c r="SQN55" s="14"/>
      <c r="SQO55" s="14"/>
      <c r="SQP55" s="14"/>
      <c r="SQQ55" s="14"/>
      <c r="SQR55" s="14"/>
      <c r="SQS55" s="14"/>
      <c r="SQT55" s="14"/>
      <c r="SQU55" s="14"/>
      <c r="SQV55" s="14"/>
      <c r="SQW55" s="14"/>
      <c r="SQX55" s="14"/>
      <c r="SQY55" s="14"/>
      <c r="SQZ55" s="14"/>
      <c r="SRA55" s="14"/>
      <c r="SRB55" s="14"/>
      <c r="SRC55" s="14"/>
      <c r="SRD55" s="14"/>
      <c r="SRE55" s="14"/>
      <c r="SRF55" s="14"/>
      <c r="SRG55" s="14"/>
      <c r="SRH55" s="14"/>
      <c r="SRI55" s="14"/>
      <c r="SRJ55" s="14"/>
      <c r="SRK55" s="14"/>
      <c r="SRL55" s="14"/>
      <c r="SRM55" s="14"/>
      <c r="SRN55" s="14"/>
      <c r="SRO55" s="14"/>
      <c r="SRP55" s="14"/>
      <c r="SRQ55" s="14"/>
      <c r="SRR55" s="14"/>
      <c r="SRS55" s="14"/>
      <c r="SRT55" s="14"/>
      <c r="SRU55" s="14"/>
      <c r="SRV55" s="14"/>
      <c r="SRW55" s="14"/>
      <c r="SRX55" s="14"/>
      <c r="SRY55" s="14"/>
      <c r="SRZ55" s="14"/>
      <c r="SSA55" s="14"/>
      <c r="SSB55" s="14"/>
      <c r="SSC55" s="14"/>
      <c r="SSD55" s="14"/>
      <c r="SSE55" s="14"/>
      <c r="SSF55" s="14"/>
      <c r="SSG55" s="14"/>
      <c r="SSH55" s="14"/>
      <c r="SSI55" s="14"/>
      <c r="SSJ55" s="14"/>
      <c r="SSK55" s="14"/>
      <c r="SSL55" s="14"/>
      <c r="SSM55" s="14"/>
      <c r="SSN55" s="14"/>
      <c r="SSO55" s="14"/>
      <c r="SSP55" s="14"/>
      <c r="SSQ55" s="14"/>
      <c r="SSR55" s="14"/>
      <c r="SSS55" s="14"/>
      <c r="SST55" s="14"/>
      <c r="SSU55" s="14"/>
      <c r="SSV55" s="14"/>
      <c r="SSW55" s="14"/>
      <c r="SSX55" s="14"/>
      <c r="SSY55" s="14"/>
      <c r="SSZ55" s="14"/>
      <c r="STA55" s="14"/>
      <c r="STB55" s="14"/>
      <c r="STC55" s="14"/>
      <c r="STD55" s="14"/>
      <c r="STE55" s="14"/>
      <c r="STF55" s="14"/>
      <c r="STG55" s="14"/>
      <c r="STH55" s="14"/>
      <c r="STI55" s="14"/>
      <c r="STJ55" s="14"/>
      <c r="STK55" s="14"/>
      <c r="STL55" s="14"/>
      <c r="STM55" s="14"/>
      <c r="STN55" s="14"/>
      <c r="STO55" s="14"/>
      <c r="STP55" s="14"/>
      <c r="STQ55" s="14"/>
      <c r="STR55" s="14"/>
      <c r="STS55" s="14"/>
      <c r="STT55" s="14"/>
      <c r="STU55" s="14"/>
      <c r="STV55" s="14"/>
      <c r="STW55" s="14"/>
      <c r="STX55" s="14"/>
      <c r="STY55" s="14"/>
      <c r="STZ55" s="14"/>
      <c r="SUA55" s="14"/>
      <c r="SUB55" s="14"/>
      <c r="SUC55" s="14"/>
      <c r="SUD55" s="14"/>
      <c r="SUE55" s="14"/>
      <c r="SUF55" s="14"/>
      <c r="SUG55" s="14"/>
      <c r="SUH55" s="14"/>
      <c r="SUI55" s="14"/>
      <c r="SUJ55" s="14"/>
      <c r="SUK55" s="14"/>
      <c r="SUL55" s="14"/>
      <c r="SUM55" s="14"/>
      <c r="SUN55" s="14"/>
      <c r="SUO55" s="14"/>
      <c r="SUP55" s="14"/>
      <c r="SUQ55" s="14"/>
      <c r="SUR55" s="14"/>
      <c r="SUS55" s="14"/>
      <c r="SUT55" s="14"/>
      <c r="SUU55" s="14"/>
      <c r="SUV55" s="14"/>
      <c r="SUW55" s="14"/>
      <c r="SUX55" s="14"/>
      <c r="SUY55" s="14"/>
      <c r="SUZ55" s="14"/>
      <c r="SVA55" s="14"/>
      <c r="SVB55" s="14"/>
      <c r="SVC55" s="14"/>
      <c r="SVD55" s="14"/>
      <c r="SVE55" s="14"/>
      <c r="SVF55" s="14"/>
      <c r="SVG55" s="14"/>
      <c r="SVH55" s="14"/>
      <c r="SVI55" s="14"/>
      <c r="SVJ55" s="14"/>
      <c r="SVK55" s="14"/>
      <c r="SVL55" s="14"/>
      <c r="SVM55" s="14"/>
      <c r="SVN55" s="14"/>
      <c r="SVO55" s="14"/>
      <c r="SVP55" s="14"/>
      <c r="SVQ55" s="14"/>
      <c r="SVR55" s="14"/>
      <c r="SVS55" s="14"/>
      <c r="SVT55" s="14"/>
      <c r="SVU55" s="14"/>
      <c r="SVV55" s="14"/>
      <c r="SVW55" s="14"/>
      <c r="SVX55" s="14"/>
      <c r="SVY55" s="14"/>
      <c r="SVZ55" s="14"/>
      <c r="SWA55" s="14"/>
      <c r="SWB55" s="14"/>
      <c r="SWC55" s="14"/>
      <c r="SWD55" s="14"/>
      <c r="SWE55" s="14"/>
      <c r="SWF55" s="14"/>
      <c r="SWG55" s="14"/>
      <c r="SWH55" s="14"/>
      <c r="SWI55" s="14"/>
      <c r="SWJ55" s="14"/>
      <c r="SWK55" s="14"/>
      <c r="SWL55" s="14"/>
      <c r="SWM55" s="14"/>
      <c r="SWN55" s="14"/>
      <c r="SWO55" s="14"/>
      <c r="SWP55" s="14"/>
      <c r="SWQ55" s="14"/>
      <c r="SWR55" s="14"/>
      <c r="SWS55" s="14"/>
      <c r="SWT55" s="14"/>
      <c r="SWU55" s="14"/>
      <c r="SWV55" s="14"/>
      <c r="SWW55" s="14"/>
      <c r="SWX55" s="14"/>
      <c r="SWY55" s="14"/>
      <c r="SWZ55" s="14"/>
      <c r="SXA55" s="14"/>
      <c r="SXB55" s="14"/>
      <c r="SXC55" s="14"/>
      <c r="SXD55" s="14"/>
      <c r="SXE55" s="14"/>
      <c r="SXF55" s="14"/>
      <c r="SXG55" s="14"/>
      <c r="SXH55" s="14"/>
      <c r="SXI55" s="14"/>
      <c r="SXJ55" s="14"/>
      <c r="SXK55" s="14"/>
      <c r="SXL55" s="14"/>
      <c r="SXM55" s="14"/>
      <c r="SXN55" s="14"/>
      <c r="SXO55" s="14"/>
      <c r="SXP55" s="14"/>
      <c r="SXQ55" s="14"/>
      <c r="SXR55" s="14"/>
      <c r="SXS55" s="14"/>
      <c r="SXT55" s="14"/>
      <c r="SXU55" s="14"/>
      <c r="SXV55" s="14"/>
      <c r="SXW55" s="14"/>
      <c r="SXX55" s="14"/>
      <c r="SXY55" s="14"/>
      <c r="SXZ55" s="14"/>
      <c r="SYA55" s="14"/>
      <c r="SYB55" s="14"/>
      <c r="SYC55" s="14"/>
      <c r="SYD55" s="14"/>
      <c r="SYE55" s="14"/>
      <c r="SYF55" s="14"/>
      <c r="SYG55" s="14"/>
      <c r="SYH55" s="14"/>
      <c r="SYI55" s="14"/>
      <c r="SYJ55" s="14"/>
      <c r="SYK55" s="14"/>
      <c r="SYL55" s="14"/>
      <c r="SYM55" s="14"/>
      <c r="SYN55" s="14"/>
      <c r="SYO55" s="14"/>
      <c r="SYP55" s="14"/>
      <c r="SYQ55" s="14"/>
      <c r="SYR55" s="14"/>
      <c r="SYS55" s="14"/>
      <c r="SYT55" s="14"/>
      <c r="SYU55" s="14"/>
      <c r="SYV55" s="14"/>
      <c r="SYW55" s="14"/>
      <c r="SYX55" s="14"/>
      <c r="SYY55" s="14"/>
      <c r="SYZ55" s="14"/>
      <c r="SZA55" s="14"/>
      <c r="SZB55" s="14"/>
      <c r="SZC55" s="14"/>
      <c r="SZD55" s="14"/>
      <c r="SZE55" s="14"/>
      <c r="SZF55" s="14"/>
      <c r="SZG55" s="14"/>
      <c r="SZH55" s="14"/>
      <c r="SZI55" s="14"/>
      <c r="SZJ55" s="14"/>
      <c r="SZK55" s="14"/>
      <c r="SZL55" s="14"/>
      <c r="SZM55" s="14"/>
      <c r="SZN55" s="14"/>
      <c r="SZO55" s="14"/>
      <c r="SZP55" s="14"/>
      <c r="SZQ55" s="14"/>
      <c r="SZR55" s="14"/>
      <c r="SZS55" s="14"/>
      <c r="SZT55" s="14"/>
      <c r="SZU55" s="14"/>
      <c r="SZV55" s="14"/>
      <c r="SZW55" s="14"/>
      <c r="SZX55" s="14"/>
      <c r="SZY55" s="14"/>
      <c r="SZZ55" s="14"/>
      <c r="TAA55" s="14"/>
      <c r="TAB55" s="14"/>
      <c r="TAC55" s="14"/>
      <c r="TAD55" s="14"/>
      <c r="TAE55" s="14"/>
      <c r="TAF55" s="14"/>
      <c r="TAG55" s="14"/>
      <c r="TAH55" s="14"/>
      <c r="TAI55" s="14"/>
      <c r="TAJ55" s="14"/>
      <c r="TAK55" s="14"/>
      <c r="TAL55" s="14"/>
      <c r="TAM55" s="14"/>
      <c r="TAN55" s="14"/>
      <c r="TAO55" s="14"/>
      <c r="TAP55" s="14"/>
      <c r="TAQ55" s="14"/>
      <c r="TAR55" s="14"/>
      <c r="TAS55" s="14"/>
      <c r="TAT55" s="14"/>
      <c r="TAU55" s="14"/>
      <c r="TAV55" s="14"/>
      <c r="TAW55" s="14"/>
      <c r="TAX55" s="14"/>
      <c r="TAY55" s="14"/>
      <c r="TAZ55" s="14"/>
      <c r="TBA55" s="14"/>
      <c r="TBB55" s="14"/>
      <c r="TBC55" s="14"/>
      <c r="TBD55" s="14"/>
      <c r="TBE55" s="14"/>
      <c r="TBF55" s="14"/>
      <c r="TBG55" s="14"/>
      <c r="TBH55" s="14"/>
      <c r="TBI55" s="14"/>
      <c r="TBJ55" s="14"/>
      <c r="TBK55" s="14"/>
      <c r="TBL55" s="14"/>
      <c r="TBM55" s="14"/>
      <c r="TBN55" s="14"/>
      <c r="TBO55" s="14"/>
      <c r="TBP55" s="14"/>
      <c r="TBQ55" s="14"/>
      <c r="TBR55" s="14"/>
      <c r="TBS55" s="14"/>
      <c r="TBT55" s="14"/>
      <c r="TBU55" s="14"/>
      <c r="TBV55" s="14"/>
      <c r="TBW55" s="14"/>
      <c r="TBX55" s="14"/>
      <c r="TBY55" s="14"/>
      <c r="TBZ55" s="14"/>
      <c r="TCA55" s="14"/>
      <c r="TCB55" s="14"/>
      <c r="TCC55" s="14"/>
      <c r="TCD55" s="14"/>
      <c r="TCE55" s="14"/>
      <c r="TCF55" s="14"/>
      <c r="TCG55" s="14"/>
      <c r="TCH55" s="14"/>
      <c r="TCI55" s="14"/>
      <c r="TCJ55" s="14"/>
      <c r="TCK55" s="14"/>
      <c r="TCL55" s="14"/>
      <c r="TCM55" s="14"/>
      <c r="TCN55" s="14"/>
      <c r="TCO55" s="14"/>
      <c r="TCP55" s="14"/>
      <c r="TCQ55" s="14"/>
      <c r="TCR55" s="14"/>
      <c r="TCS55" s="14"/>
      <c r="TCT55" s="14"/>
      <c r="TCU55" s="14"/>
      <c r="TCV55" s="14"/>
      <c r="TCW55" s="14"/>
      <c r="TCX55" s="14"/>
      <c r="TCY55" s="14"/>
      <c r="TCZ55" s="14"/>
      <c r="TDA55" s="14"/>
      <c r="TDB55" s="14"/>
      <c r="TDC55" s="14"/>
      <c r="TDD55" s="14"/>
      <c r="TDE55" s="14"/>
      <c r="TDF55" s="14"/>
      <c r="TDG55" s="14"/>
      <c r="TDH55" s="14"/>
      <c r="TDI55" s="14"/>
      <c r="TDJ55" s="14"/>
      <c r="TDK55" s="14"/>
      <c r="TDL55" s="14"/>
      <c r="TDM55" s="14"/>
      <c r="TDN55" s="14"/>
      <c r="TDO55" s="14"/>
      <c r="TDP55" s="14"/>
      <c r="TDQ55" s="14"/>
      <c r="TDR55" s="14"/>
      <c r="TDS55" s="14"/>
      <c r="TDT55" s="14"/>
      <c r="TDU55" s="14"/>
      <c r="TDV55" s="14"/>
      <c r="TDW55" s="14"/>
      <c r="TDX55" s="14"/>
      <c r="TDY55" s="14"/>
      <c r="TDZ55" s="14"/>
      <c r="TEA55" s="14"/>
      <c r="TEB55" s="14"/>
      <c r="TEC55" s="14"/>
      <c r="TED55" s="14"/>
      <c r="TEE55" s="14"/>
      <c r="TEF55" s="14"/>
      <c r="TEG55" s="14"/>
      <c r="TEH55" s="14"/>
      <c r="TEI55" s="14"/>
      <c r="TEJ55" s="14"/>
      <c r="TEK55" s="14"/>
      <c r="TEL55" s="14"/>
      <c r="TEM55" s="14"/>
      <c r="TEN55" s="14"/>
      <c r="TEO55" s="14"/>
      <c r="TEP55" s="14"/>
      <c r="TEQ55" s="14"/>
      <c r="TER55" s="14"/>
      <c r="TES55" s="14"/>
      <c r="TET55" s="14"/>
      <c r="TEU55" s="14"/>
      <c r="TEV55" s="14"/>
      <c r="TEW55" s="14"/>
      <c r="TEX55" s="14"/>
      <c r="TEY55" s="14"/>
      <c r="TEZ55" s="14"/>
      <c r="TFA55" s="14"/>
      <c r="TFB55" s="14"/>
      <c r="TFC55" s="14"/>
      <c r="TFD55" s="14"/>
      <c r="TFE55" s="14"/>
      <c r="TFF55" s="14"/>
      <c r="TFG55" s="14"/>
      <c r="TFH55" s="14"/>
      <c r="TFI55" s="14"/>
      <c r="TFJ55" s="14"/>
      <c r="TFK55" s="14"/>
      <c r="TFL55" s="14"/>
      <c r="TFM55" s="14"/>
      <c r="TFN55" s="14"/>
      <c r="TFO55" s="14"/>
      <c r="TFP55" s="14"/>
      <c r="TFQ55" s="14"/>
      <c r="TFR55" s="14"/>
      <c r="TFS55" s="14"/>
      <c r="TFT55" s="14"/>
      <c r="TFU55" s="14"/>
      <c r="TFV55" s="14"/>
      <c r="TFW55" s="14"/>
      <c r="TFX55" s="14"/>
      <c r="TFY55" s="14"/>
      <c r="TFZ55" s="14"/>
      <c r="TGA55" s="14"/>
      <c r="TGB55" s="14"/>
      <c r="TGC55" s="14"/>
      <c r="TGD55" s="14"/>
      <c r="TGE55" s="14"/>
      <c r="TGF55" s="14"/>
      <c r="TGG55" s="14"/>
      <c r="TGH55" s="14"/>
      <c r="TGI55" s="14"/>
      <c r="TGJ55" s="14"/>
      <c r="TGK55" s="14"/>
      <c r="TGL55" s="14"/>
      <c r="TGM55" s="14"/>
      <c r="TGN55" s="14"/>
      <c r="TGO55" s="14"/>
      <c r="TGP55" s="14"/>
      <c r="TGQ55" s="14"/>
      <c r="TGR55" s="14"/>
      <c r="TGS55" s="14"/>
      <c r="TGT55" s="14"/>
      <c r="TGU55" s="14"/>
      <c r="TGV55" s="14"/>
      <c r="TGW55" s="14"/>
      <c r="TGX55" s="14"/>
      <c r="TGY55" s="14"/>
      <c r="TGZ55" s="14"/>
      <c r="THA55" s="14"/>
      <c r="THB55" s="14"/>
      <c r="THC55" s="14"/>
      <c r="THD55" s="14"/>
      <c r="THE55" s="14"/>
      <c r="THF55" s="14"/>
      <c r="THG55" s="14"/>
      <c r="THH55" s="14"/>
      <c r="THI55" s="14"/>
      <c r="THJ55" s="14"/>
      <c r="THK55" s="14"/>
      <c r="THL55" s="14"/>
      <c r="THM55" s="14"/>
      <c r="THN55" s="14"/>
      <c r="THO55" s="14"/>
      <c r="THP55" s="14"/>
      <c r="THQ55" s="14"/>
      <c r="THR55" s="14"/>
      <c r="THS55" s="14"/>
      <c r="THT55" s="14"/>
      <c r="THU55" s="14"/>
      <c r="THV55" s="14"/>
      <c r="THW55" s="14"/>
      <c r="THX55" s="14"/>
      <c r="THY55" s="14"/>
      <c r="THZ55" s="14"/>
      <c r="TIA55" s="14"/>
      <c r="TIB55" s="14"/>
      <c r="TIC55" s="14"/>
      <c r="TID55" s="14"/>
      <c r="TIE55" s="14"/>
      <c r="TIF55" s="14"/>
      <c r="TIG55" s="14"/>
      <c r="TIH55" s="14"/>
      <c r="TII55" s="14"/>
      <c r="TIJ55" s="14"/>
      <c r="TIK55" s="14"/>
      <c r="TIL55" s="14"/>
      <c r="TIM55" s="14"/>
      <c r="TIN55" s="14"/>
      <c r="TIO55" s="14"/>
      <c r="TIP55" s="14"/>
      <c r="TIQ55" s="14"/>
      <c r="TIR55" s="14"/>
      <c r="TIS55" s="14"/>
      <c r="TIT55" s="14"/>
      <c r="TIU55" s="14"/>
      <c r="TIV55" s="14"/>
      <c r="TIW55" s="14"/>
      <c r="TIX55" s="14"/>
      <c r="TIY55" s="14"/>
      <c r="TIZ55" s="14"/>
      <c r="TJA55" s="14"/>
      <c r="TJB55" s="14"/>
      <c r="TJC55" s="14"/>
      <c r="TJD55" s="14"/>
      <c r="TJE55" s="14"/>
      <c r="TJF55" s="14"/>
      <c r="TJG55" s="14"/>
      <c r="TJH55" s="14"/>
      <c r="TJI55" s="14"/>
      <c r="TJJ55" s="14"/>
      <c r="TJK55" s="14"/>
      <c r="TJL55" s="14"/>
      <c r="TJM55" s="14"/>
      <c r="TJN55" s="14"/>
      <c r="TJO55" s="14"/>
      <c r="TJP55" s="14"/>
      <c r="TJQ55" s="14"/>
      <c r="TJR55" s="14"/>
      <c r="TJS55" s="14"/>
      <c r="TJT55" s="14"/>
      <c r="TJU55" s="14"/>
      <c r="TJV55" s="14"/>
      <c r="TJW55" s="14"/>
      <c r="TJX55" s="14"/>
      <c r="TJY55" s="14"/>
      <c r="TJZ55" s="14"/>
      <c r="TKA55" s="14"/>
      <c r="TKB55" s="14"/>
      <c r="TKC55" s="14"/>
      <c r="TKD55" s="14"/>
      <c r="TKE55" s="14"/>
      <c r="TKF55" s="14"/>
      <c r="TKG55" s="14"/>
      <c r="TKH55" s="14"/>
      <c r="TKI55" s="14"/>
      <c r="TKJ55" s="14"/>
      <c r="TKK55" s="14"/>
      <c r="TKL55" s="14"/>
      <c r="TKM55" s="14"/>
      <c r="TKN55" s="14"/>
      <c r="TKO55" s="14"/>
      <c r="TKP55" s="14"/>
      <c r="TKQ55" s="14"/>
      <c r="TKR55" s="14"/>
      <c r="TKS55" s="14"/>
      <c r="TKT55" s="14"/>
      <c r="TKU55" s="14"/>
      <c r="TKV55" s="14"/>
      <c r="TKW55" s="14"/>
      <c r="TKX55" s="14"/>
      <c r="TKY55" s="14"/>
      <c r="TKZ55" s="14"/>
      <c r="TLA55" s="14"/>
      <c r="TLB55" s="14"/>
      <c r="TLC55" s="14"/>
      <c r="TLD55" s="14"/>
      <c r="TLE55" s="14"/>
      <c r="TLF55" s="14"/>
      <c r="TLG55" s="14"/>
      <c r="TLH55" s="14"/>
      <c r="TLI55" s="14"/>
      <c r="TLJ55" s="14"/>
      <c r="TLK55" s="14"/>
      <c r="TLL55" s="14"/>
      <c r="TLM55" s="14"/>
      <c r="TLN55" s="14"/>
      <c r="TLO55" s="14"/>
      <c r="TLP55" s="14"/>
      <c r="TLQ55" s="14"/>
      <c r="TLR55" s="14"/>
      <c r="TLS55" s="14"/>
      <c r="TLT55" s="14"/>
      <c r="TLU55" s="14"/>
      <c r="TLV55" s="14"/>
      <c r="TLW55" s="14"/>
      <c r="TLX55" s="14"/>
      <c r="TLY55" s="14"/>
      <c r="TLZ55" s="14"/>
      <c r="TMA55" s="14"/>
      <c r="TMB55" s="14"/>
      <c r="TMC55" s="14"/>
      <c r="TMD55" s="14"/>
      <c r="TME55" s="14"/>
      <c r="TMF55" s="14"/>
      <c r="TMG55" s="14"/>
      <c r="TMH55" s="14"/>
      <c r="TMI55" s="14"/>
      <c r="TMJ55" s="14"/>
      <c r="TMK55" s="14"/>
      <c r="TML55" s="14"/>
      <c r="TMM55" s="14"/>
      <c r="TMN55" s="14"/>
      <c r="TMO55" s="14"/>
      <c r="TMP55" s="14"/>
      <c r="TMQ55" s="14"/>
      <c r="TMR55" s="14"/>
      <c r="TMS55" s="14"/>
      <c r="TMT55" s="14"/>
      <c r="TMU55" s="14"/>
      <c r="TMV55" s="14"/>
      <c r="TMW55" s="14"/>
      <c r="TMX55" s="14"/>
      <c r="TMY55" s="14"/>
      <c r="TMZ55" s="14"/>
      <c r="TNA55" s="14"/>
      <c r="TNB55" s="14"/>
      <c r="TNC55" s="14"/>
      <c r="TND55" s="14"/>
      <c r="TNE55" s="14"/>
      <c r="TNF55" s="14"/>
      <c r="TNG55" s="14"/>
      <c r="TNH55" s="14"/>
      <c r="TNI55" s="14"/>
      <c r="TNJ55" s="14"/>
      <c r="TNK55" s="14"/>
      <c r="TNL55" s="14"/>
      <c r="TNM55" s="14"/>
      <c r="TNN55" s="14"/>
      <c r="TNO55" s="14"/>
      <c r="TNP55" s="14"/>
      <c r="TNQ55" s="14"/>
      <c r="TNR55" s="14"/>
      <c r="TNS55" s="14"/>
      <c r="TNT55" s="14"/>
      <c r="TNU55" s="14"/>
      <c r="TNV55" s="14"/>
      <c r="TNW55" s="14"/>
      <c r="TNX55" s="14"/>
      <c r="TNY55" s="14"/>
      <c r="TNZ55" s="14"/>
      <c r="TOA55" s="14"/>
      <c r="TOB55" s="14"/>
      <c r="TOC55" s="14"/>
      <c r="TOD55" s="14"/>
      <c r="TOE55" s="14"/>
      <c r="TOF55" s="14"/>
      <c r="TOG55" s="14"/>
      <c r="TOH55" s="14"/>
      <c r="TOI55" s="14"/>
      <c r="TOJ55" s="14"/>
      <c r="TOK55" s="14"/>
      <c r="TOL55" s="14"/>
      <c r="TOM55" s="14"/>
      <c r="TON55" s="14"/>
      <c r="TOO55" s="14"/>
      <c r="TOP55" s="14"/>
      <c r="TOQ55" s="14"/>
      <c r="TOR55" s="14"/>
      <c r="TOS55" s="14"/>
      <c r="TOT55" s="14"/>
      <c r="TOU55" s="14"/>
      <c r="TOV55" s="14"/>
      <c r="TOW55" s="14"/>
      <c r="TOX55" s="14"/>
      <c r="TOY55" s="14"/>
      <c r="TOZ55" s="14"/>
      <c r="TPA55" s="14"/>
      <c r="TPB55" s="14"/>
      <c r="TPC55" s="14"/>
      <c r="TPD55" s="14"/>
      <c r="TPE55" s="14"/>
      <c r="TPF55" s="14"/>
      <c r="TPG55" s="14"/>
      <c r="TPH55" s="14"/>
      <c r="TPI55" s="14"/>
      <c r="TPJ55" s="14"/>
      <c r="TPK55" s="14"/>
      <c r="TPL55" s="14"/>
      <c r="TPM55" s="14"/>
      <c r="TPN55" s="14"/>
      <c r="TPO55" s="14"/>
      <c r="TPP55" s="14"/>
      <c r="TPQ55" s="14"/>
      <c r="TPR55" s="14"/>
      <c r="TPS55" s="14"/>
      <c r="TPT55" s="14"/>
      <c r="TPU55" s="14"/>
      <c r="TPV55" s="14"/>
      <c r="TPW55" s="14"/>
      <c r="TPX55" s="14"/>
      <c r="TPY55" s="14"/>
      <c r="TPZ55" s="14"/>
      <c r="TQA55" s="14"/>
      <c r="TQB55" s="14"/>
      <c r="TQC55" s="14"/>
      <c r="TQD55" s="14"/>
      <c r="TQE55" s="14"/>
      <c r="TQF55" s="14"/>
      <c r="TQG55" s="14"/>
      <c r="TQH55" s="14"/>
      <c r="TQI55" s="14"/>
      <c r="TQJ55" s="14"/>
      <c r="TQK55" s="14"/>
      <c r="TQL55" s="14"/>
      <c r="TQM55" s="14"/>
      <c r="TQN55" s="14"/>
      <c r="TQO55" s="14"/>
      <c r="TQP55" s="14"/>
      <c r="TQQ55" s="14"/>
      <c r="TQR55" s="14"/>
      <c r="TQS55" s="14"/>
      <c r="TQT55" s="14"/>
      <c r="TQU55" s="14"/>
      <c r="TQV55" s="14"/>
      <c r="TQW55" s="14"/>
      <c r="TQX55" s="14"/>
      <c r="TQY55" s="14"/>
      <c r="TQZ55" s="14"/>
      <c r="TRA55" s="14"/>
      <c r="TRB55" s="14"/>
      <c r="TRC55" s="14"/>
      <c r="TRD55" s="14"/>
      <c r="TRE55" s="14"/>
      <c r="TRF55" s="14"/>
      <c r="TRG55" s="14"/>
      <c r="TRH55" s="14"/>
      <c r="TRI55" s="14"/>
      <c r="TRJ55" s="14"/>
      <c r="TRK55" s="14"/>
      <c r="TRL55" s="14"/>
      <c r="TRM55" s="14"/>
      <c r="TRN55" s="14"/>
      <c r="TRO55" s="14"/>
      <c r="TRP55" s="14"/>
      <c r="TRQ55" s="14"/>
      <c r="TRR55" s="14"/>
      <c r="TRS55" s="14"/>
      <c r="TRT55" s="14"/>
      <c r="TRU55" s="14"/>
      <c r="TRV55" s="14"/>
      <c r="TRW55" s="14"/>
      <c r="TRX55" s="14"/>
      <c r="TRY55" s="14"/>
      <c r="TRZ55" s="14"/>
      <c r="TSA55" s="14"/>
      <c r="TSB55" s="14"/>
      <c r="TSC55" s="14"/>
      <c r="TSD55" s="14"/>
      <c r="TSE55" s="14"/>
      <c r="TSF55" s="14"/>
      <c r="TSG55" s="14"/>
      <c r="TSH55" s="14"/>
      <c r="TSI55" s="14"/>
      <c r="TSJ55" s="14"/>
      <c r="TSK55" s="14"/>
      <c r="TSL55" s="14"/>
      <c r="TSM55" s="14"/>
      <c r="TSN55" s="14"/>
      <c r="TSO55" s="14"/>
      <c r="TSP55" s="14"/>
      <c r="TSQ55" s="14"/>
      <c r="TSR55" s="14"/>
      <c r="TSS55" s="14"/>
      <c r="TST55" s="14"/>
      <c r="TSU55" s="14"/>
      <c r="TSV55" s="14"/>
      <c r="TSW55" s="14"/>
      <c r="TSX55" s="14"/>
      <c r="TSY55" s="14"/>
      <c r="TSZ55" s="14"/>
      <c r="TTA55" s="14"/>
      <c r="TTB55" s="14"/>
      <c r="TTC55" s="14"/>
      <c r="TTD55" s="14"/>
      <c r="TTE55" s="14"/>
      <c r="TTF55" s="14"/>
      <c r="TTG55" s="14"/>
      <c r="TTH55" s="14"/>
      <c r="TTI55" s="14"/>
      <c r="TTJ55" s="14"/>
      <c r="TTK55" s="14"/>
      <c r="TTL55" s="14"/>
      <c r="TTM55" s="14"/>
      <c r="TTN55" s="14"/>
      <c r="TTO55" s="14"/>
      <c r="TTP55" s="14"/>
      <c r="TTQ55" s="14"/>
      <c r="TTR55" s="14"/>
      <c r="TTS55" s="14"/>
      <c r="TTT55" s="14"/>
      <c r="TTU55" s="14"/>
      <c r="TTV55" s="14"/>
      <c r="TTW55" s="14"/>
      <c r="TTX55" s="14"/>
      <c r="TTY55" s="14"/>
      <c r="TTZ55" s="14"/>
      <c r="TUA55" s="14"/>
      <c r="TUB55" s="14"/>
      <c r="TUC55" s="14"/>
      <c r="TUD55" s="14"/>
      <c r="TUE55" s="14"/>
      <c r="TUF55" s="14"/>
      <c r="TUG55" s="14"/>
      <c r="TUH55" s="14"/>
      <c r="TUI55" s="14"/>
      <c r="TUJ55" s="14"/>
      <c r="TUK55" s="14"/>
      <c r="TUL55" s="14"/>
      <c r="TUM55" s="14"/>
      <c r="TUN55" s="14"/>
      <c r="TUO55" s="14"/>
      <c r="TUP55" s="14"/>
      <c r="TUQ55" s="14"/>
      <c r="TUR55" s="14"/>
      <c r="TUS55" s="14"/>
      <c r="TUT55" s="14"/>
      <c r="TUU55" s="14"/>
      <c r="TUV55" s="14"/>
      <c r="TUW55" s="14"/>
      <c r="TUX55" s="14"/>
      <c r="TUY55" s="14"/>
      <c r="TUZ55" s="14"/>
      <c r="TVA55" s="14"/>
      <c r="TVB55" s="14"/>
      <c r="TVC55" s="14"/>
      <c r="TVD55" s="14"/>
      <c r="TVE55" s="14"/>
      <c r="TVF55" s="14"/>
      <c r="TVG55" s="14"/>
      <c r="TVH55" s="14"/>
      <c r="TVI55" s="14"/>
      <c r="TVJ55" s="14"/>
      <c r="TVK55" s="14"/>
      <c r="TVL55" s="14"/>
      <c r="TVM55" s="14"/>
      <c r="TVN55" s="14"/>
      <c r="TVO55" s="14"/>
      <c r="TVP55" s="14"/>
      <c r="TVQ55" s="14"/>
      <c r="TVR55" s="14"/>
      <c r="TVS55" s="14"/>
      <c r="TVT55" s="14"/>
      <c r="TVU55" s="14"/>
      <c r="TVV55" s="14"/>
      <c r="TVW55" s="14"/>
      <c r="TVX55" s="14"/>
      <c r="TVY55" s="14"/>
      <c r="TVZ55" s="14"/>
      <c r="TWA55" s="14"/>
      <c r="TWB55" s="14"/>
      <c r="TWC55" s="14"/>
      <c r="TWD55" s="14"/>
      <c r="TWE55" s="14"/>
      <c r="TWF55" s="14"/>
      <c r="TWG55" s="14"/>
      <c r="TWH55" s="14"/>
      <c r="TWI55" s="14"/>
      <c r="TWJ55" s="14"/>
      <c r="TWK55" s="14"/>
      <c r="TWL55" s="14"/>
      <c r="TWM55" s="14"/>
      <c r="TWN55" s="14"/>
      <c r="TWO55" s="14"/>
      <c r="TWP55" s="14"/>
      <c r="TWQ55" s="14"/>
      <c r="TWR55" s="14"/>
      <c r="TWS55" s="14"/>
      <c r="TWT55" s="14"/>
      <c r="TWU55" s="14"/>
      <c r="TWV55" s="14"/>
      <c r="TWW55" s="14"/>
      <c r="TWX55" s="14"/>
      <c r="TWY55" s="14"/>
      <c r="TWZ55" s="14"/>
      <c r="TXA55" s="14"/>
      <c r="TXB55" s="14"/>
      <c r="TXC55" s="14"/>
      <c r="TXD55" s="14"/>
      <c r="TXE55" s="14"/>
      <c r="TXF55" s="14"/>
      <c r="TXG55" s="14"/>
      <c r="TXH55" s="14"/>
      <c r="TXI55" s="14"/>
      <c r="TXJ55" s="14"/>
      <c r="TXK55" s="14"/>
      <c r="TXL55" s="14"/>
      <c r="TXM55" s="14"/>
      <c r="TXN55" s="14"/>
      <c r="TXO55" s="14"/>
      <c r="TXP55" s="14"/>
      <c r="TXQ55" s="14"/>
      <c r="TXR55" s="14"/>
      <c r="TXS55" s="14"/>
      <c r="TXT55" s="14"/>
      <c r="TXU55" s="14"/>
      <c r="TXV55" s="14"/>
      <c r="TXW55" s="14"/>
      <c r="TXX55" s="14"/>
      <c r="TXY55" s="14"/>
      <c r="TXZ55" s="14"/>
      <c r="TYA55" s="14"/>
      <c r="TYB55" s="14"/>
      <c r="TYC55" s="14"/>
      <c r="TYD55" s="14"/>
      <c r="TYE55" s="14"/>
      <c r="TYF55" s="14"/>
      <c r="TYG55" s="14"/>
      <c r="TYH55" s="14"/>
      <c r="TYI55" s="14"/>
      <c r="TYJ55" s="14"/>
      <c r="TYK55" s="14"/>
      <c r="TYL55" s="14"/>
      <c r="TYM55" s="14"/>
      <c r="TYN55" s="14"/>
      <c r="TYO55" s="14"/>
      <c r="TYP55" s="14"/>
      <c r="TYQ55" s="14"/>
      <c r="TYR55" s="14"/>
      <c r="TYS55" s="14"/>
      <c r="TYT55" s="14"/>
      <c r="TYU55" s="14"/>
      <c r="TYV55" s="14"/>
      <c r="TYW55" s="14"/>
      <c r="TYX55" s="14"/>
      <c r="TYY55" s="14"/>
      <c r="TYZ55" s="14"/>
      <c r="TZA55" s="14"/>
      <c r="TZB55" s="14"/>
      <c r="TZC55" s="14"/>
      <c r="TZD55" s="14"/>
      <c r="TZE55" s="14"/>
      <c r="TZF55" s="14"/>
      <c r="TZG55" s="14"/>
      <c r="TZH55" s="14"/>
      <c r="TZI55" s="14"/>
      <c r="TZJ55" s="14"/>
      <c r="TZK55" s="14"/>
      <c r="TZL55" s="14"/>
      <c r="TZM55" s="14"/>
      <c r="TZN55" s="14"/>
      <c r="TZO55" s="14"/>
      <c r="TZP55" s="14"/>
      <c r="TZQ55" s="14"/>
      <c r="TZR55" s="14"/>
      <c r="TZS55" s="14"/>
      <c r="TZT55" s="14"/>
      <c r="TZU55" s="14"/>
      <c r="TZV55" s="14"/>
      <c r="TZW55" s="14"/>
      <c r="TZX55" s="14"/>
      <c r="TZY55" s="14"/>
      <c r="TZZ55" s="14"/>
      <c r="UAA55" s="14"/>
      <c r="UAB55" s="14"/>
      <c r="UAC55" s="14"/>
      <c r="UAD55" s="14"/>
      <c r="UAE55" s="14"/>
      <c r="UAF55" s="14"/>
      <c r="UAG55" s="14"/>
      <c r="UAH55" s="14"/>
      <c r="UAI55" s="14"/>
      <c r="UAJ55" s="14"/>
      <c r="UAK55" s="14"/>
      <c r="UAL55" s="14"/>
      <c r="UAM55" s="14"/>
      <c r="UAN55" s="14"/>
      <c r="UAO55" s="14"/>
      <c r="UAP55" s="14"/>
      <c r="UAQ55" s="14"/>
      <c r="UAR55" s="14"/>
      <c r="UAS55" s="14"/>
      <c r="UAT55" s="14"/>
      <c r="UAU55" s="14"/>
      <c r="UAV55" s="14"/>
      <c r="UAW55" s="14"/>
      <c r="UAX55" s="14"/>
      <c r="UAY55" s="14"/>
      <c r="UAZ55" s="14"/>
      <c r="UBA55" s="14"/>
      <c r="UBB55" s="14"/>
      <c r="UBC55" s="14"/>
      <c r="UBD55" s="14"/>
      <c r="UBE55" s="14"/>
      <c r="UBF55" s="14"/>
      <c r="UBG55" s="14"/>
      <c r="UBH55" s="14"/>
      <c r="UBI55" s="14"/>
      <c r="UBJ55" s="14"/>
      <c r="UBK55" s="14"/>
      <c r="UBL55" s="14"/>
      <c r="UBM55" s="14"/>
      <c r="UBN55" s="14"/>
      <c r="UBO55" s="14"/>
      <c r="UBP55" s="14"/>
      <c r="UBQ55" s="14"/>
      <c r="UBR55" s="14"/>
      <c r="UBS55" s="14"/>
      <c r="UBT55" s="14"/>
      <c r="UBU55" s="14"/>
      <c r="UBV55" s="14"/>
      <c r="UBW55" s="14"/>
      <c r="UBX55" s="14"/>
      <c r="UBY55" s="14"/>
      <c r="UBZ55" s="14"/>
      <c r="UCA55" s="14"/>
      <c r="UCB55" s="14"/>
      <c r="UCC55" s="14"/>
      <c r="UCD55" s="14"/>
      <c r="UCE55" s="14"/>
      <c r="UCF55" s="14"/>
      <c r="UCG55" s="14"/>
      <c r="UCH55" s="14"/>
      <c r="UCI55" s="14"/>
      <c r="UCJ55" s="14"/>
      <c r="UCK55" s="14"/>
      <c r="UCL55" s="14"/>
      <c r="UCM55" s="14"/>
      <c r="UCN55" s="14"/>
      <c r="UCO55" s="14"/>
      <c r="UCP55" s="14"/>
      <c r="UCQ55" s="14"/>
      <c r="UCR55" s="14"/>
      <c r="UCS55" s="14"/>
      <c r="UCT55" s="14"/>
      <c r="UCU55" s="14"/>
      <c r="UCV55" s="14"/>
      <c r="UCW55" s="14"/>
      <c r="UCX55" s="14"/>
      <c r="UCY55" s="14"/>
      <c r="UCZ55" s="14"/>
      <c r="UDA55" s="14"/>
      <c r="UDB55" s="14"/>
      <c r="UDC55" s="14"/>
      <c r="UDD55" s="14"/>
      <c r="UDE55" s="14"/>
      <c r="UDF55" s="14"/>
      <c r="UDG55" s="14"/>
      <c r="UDH55" s="14"/>
      <c r="UDI55" s="14"/>
      <c r="UDJ55" s="14"/>
      <c r="UDK55" s="14"/>
      <c r="UDL55" s="14"/>
      <c r="UDM55" s="14"/>
      <c r="UDN55" s="14"/>
      <c r="UDO55" s="14"/>
      <c r="UDP55" s="14"/>
      <c r="UDQ55" s="14"/>
      <c r="UDR55" s="14"/>
      <c r="UDS55" s="14"/>
      <c r="UDT55" s="14"/>
      <c r="UDU55" s="14"/>
      <c r="UDV55" s="14"/>
      <c r="UDW55" s="14"/>
      <c r="UDX55" s="14"/>
      <c r="UDY55" s="14"/>
      <c r="UDZ55" s="14"/>
      <c r="UEA55" s="14"/>
      <c r="UEB55" s="14"/>
      <c r="UEC55" s="14"/>
      <c r="UED55" s="14"/>
      <c r="UEE55" s="14"/>
      <c r="UEF55" s="14"/>
      <c r="UEG55" s="14"/>
      <c r="UEH55" s="14"/>
      <c r="UEI55" s="14"/>
      <c r="UEJ55" s="14"/>
      <c r="UEK55" s="14"/>
      <c r="UEL55" s="14"/>
      <c r="UEM55" s="14"/>
      <c r="UEN55" s="14"/>
      <c r="UEO55" s="14"/>
      <c r="UEP55" s="14"/>
      <c r="UEQ55" s="14"/>
      <c r="UER55" s="14"/>
      <c r="UES55" s="14"/>
      <c r="UET55" s="14"/>
      <c r="UEU55" s="14"/>
      <c r="UEV55" s="14"/>
      <c r="UEW55" s="14"/>
      <c r="UEX55" s="14"/>
      <c r="UEY55" s="14"/>
      <c r="UEZ55" s="14"/>
      <c r="UFA55" s="14"/>
      <c r="UFB55" s="14"/>
      <c r="UFC55" s="14"/>
      <c r="UFD55" s="14"/>
      <c r="UFE55" s="14"/>
      <c r="UFF55" s="14"/>
      <c r="UFG55" s="14"/>
      <c r="UFH55" s="14"/>
      <c r="UFI55" s="14"/>
      <c r="UFJ55" s="14"/>
      <c r="UFK55" s="14"/>
      <c r="UFL55" s="14"/>
      <c r="UFM55" s="14"/>
      <c r="UFN55" s="14"/>
      <c r="UFO55" s="14"/>
      <c r="UFP55" s="14"/>
      <c r="UFQ55" s="14"/>
      <c r="UFR55" s="14"/>
      <c r="UFS55" s="14"/>
      <c r="UFT55" s="14"/>
      <c r="UFU55" s="14"/>
      <c r="UFV55" s="14"/>
      <c r="UFW55" s="14"/>
      <c r="UFX55" s="14"/>
      <c r="UFY55" s="14"/>
      <c r="UFZ55" s="14"/>
      <c r="UGA55" s="14"/>
      <c r="UGB55" s="14"/>
      <c r="UGC55" s="14"/>
      <c r="UGD55" s="14"/>
      <c r="UGE55" s="14"/>
      <c r="UGF55" s="14"/>
      <c r="UGG55" s="14"/>
      <c r="UGH55" s="14"/>
      <c r="UGI55" s="14"/>
      <c r="UGJ55" s="14"/>
      <c r="UGK55" s="14"/>
      <c r="UGL55" s="14"/>
      <c r="UGM55" s="14"/>
      <c r="UGN55" s="14"/>
      <c r="UGO55" s="14"/>
      <c r="UGP55" s="14"/>
      <c r="UGQ55" s="14"/>
      <c r="UGR55" s="14"/>
      <c r="UGS55" s="14"/>
      <c r="UGT55" s="14"/>
      <c r="UGU55" s="14"/>
      <c r="UGV55" s="14"/>
      <c r="UGW55" s="14"/>
      <c r="UGX55" s="14"/>
      <c r="UGY55" s="14"/>
      <c r="UGZ55" s="14"/>
      <c r="UHA55" s="14"/>
      <c r="UHB55" s="14"/>
      <c r="UHC55" s="14"/>
      <c r="UHD55" s="14"/>
      <c r="UHE55" s="14"/>
      <c r="UHF55" s="14"/>
      <c r="UHG55" s="14"/>
      <c r="UHH55" s="14"/>
      <c r="UHI55" s="14"/>
      <c r="UHJ55" s="14"/>
      <c r="UHK55" s="14"/>
      <c r="UHL55" s="14"/>
      <c r="UHM55" s="14"/>
      <c r="UHN55" s="14"/>
      <c r="UHO55" s="14"/>
      <c r="UHP55" s="14"/>
      <c r="UHQ55" s="14"/>
      <c r="UHR55" s="14"/>
      <c r="UHS55" s="14"/>
      <c r="UHT55" s="14"/>
      <c r="UHU55" s="14"/>
      <c r="UHV55" s="14"/>
      <c r="UHW55" s="14"/>
      <c r="UHX55" s="14"/>
      <c r="UHY55" s="14"/>
      <c r="UHZ55" s="14"/>
      <c r="UIA55" s="14"/>
      <c r="UIB55" s="14"/>
      <c r="UIC55" s="14"/>
      <c r="UID55" s="14"/>
      <c r="UIE55" s="14"/>
      <c r="UIF55" s="14"/>
      <c r="UIG55" s="14"/>
      <c r="UIH55" s="14"/>
      <c r="UII55" s="14"/>
      <c r="UIJ55" s="14"/>
      <c r="UIK55" s="14"/>
      <c r="UIL55" s="14"/>
      <c r="UIM55" s="14"/>
      <c r="UIN55" s="14"/>
      <c r="UIO55" s="14"/>
      <c r="UIP55" s="14"/>
      <c r="UIQ55" s="14"/>
      <c r="UIR55" s="14"/>
      <c r="UIS55" s="14"/>
      <c r="UIT55" s="14"/>
      <c r="UIU55" s="14"/>
      <c r="UIV55" s="14"/>
      <c r="UIW55" s="14"/>
      <c r="UIX55" s="14"/>
      <c r="UIY55" s="14"/>
      <c r="UIZ55" s="14"/>
      <c r="UJA55" s="14"/>
      <c r="UJB55" s="14"/>
      <c r="UJC55" s="14"/>
      <c r="UJD55" s="14"/>
      <c r="UJE55" s="14"/>
      <c r="UJF55" s="14"/>
      <c r="UJG55" s="14"/>
      <c r="UJH55" s="14"/>
      <c r="UJI55" s="14"/>
      <c r="UJJ55" s="14"/>
      <c r="UJK55" s="14"/>
      <c r="UJL55" s="14"/>
      <c r="UJM55" s="14"/>
      <c r="UJN55" s="14"/>
      <c r="UJO55" s="14"/>
      <c r="UJP55" s="14"/>
      <c r="UJQ55" s="14"/>
      <c r="UJR55" s="14"/>
      <c r="UJS55" s="14"/>
      <c r="UJT55" s="14"/>
      <c r="UJU55" s="14"/>
      <c r="UJV55" s="14"/>
      <c r="UJW55" s="14"/>
      <c r="UJX55" s="14"/>
      <c r="UJY55" s="14"/>
      <c r="UJZ55" s="14"/>
      <c r="UKA55" s="14"/>
      <c r="UKB55" s="14"/>
      <c r="UKC55" s="14"/>
      <c r="UKD55" s="14"/>
      <c r="UKE55" s="14"/>
      <c r="UKF55" s="14"/>
      <c r="UKG55" s="14"/>
      <c r="UKH55" s="14"/>
      <c r="UKI55" s="14"/>
      <c r="UKJ55" s="14"/>
      <c r="UKK55" s="14"/>
      <c r="UKL55" s="14"/>
      <c r="UKM55" s="14"/>
      <c r="UKN55" s="14"/>
      <c r="UKO55" s="14"/>
      <c r="UKP55" s="14"/>
      <c r="UKQ55" s="14"/>
      <c r="UKR55" s="14"/>
      <c r="UKS55" s="14"/>
      <c r="UKT55" s="14"/>
      <c r="UKU55" s="14"/>
      <c r="UKV55" s="14"/>
      <c r="UKW55" s="14"/>
      <c r="UKX55" s="14"/>
      <c r="UKY55" s="14"/>
      <c r="UKZ55" s="14"/>
      <c r="ULA55" s="14"/>
      <c r="ULB55" s="14"/>
      <c r="ULC55" s="14"/>
      <c r="ULD55" s="14"/>
      <c r="ULE55" s="14"/>
      <c r="ULF55" s="14"/>
      <c r="ULG55" s="14"/>
      <c r="ULH55" s="14"/>
      <c r="ULI55" s="14"/>
      <c r="ULJ55" s="14"/>
      <c r="ULK55" s="14"/>
      <c r="ULL55" s="14"/>
      <c r="ULM55" s="14"/>
      <c r="ULN55" s="14"/>
      <c r="ULO55" s="14"/>
      <c r="ULP55" s="14"/>
      <c r="ULQ55" s="14"/>
      <c r="ULR55" s="14"/>
      <c r="ULS55" s="14"/>
      <c r="ULT55" s="14"/>
      <c r="ULU55" s="14"/>
      <c r="ULV55" s="14"/>
      <c r="ULW55" s="14"/>
      <c r="ULX55" s="14"/>
      <c r="ULY55" s="14"/>
      <c r="ULZ55" s="14"/>
      <c r="UMA55" s="14"/>
      <c r="UMB55" s="14"/>
      <c r="UMC55" s="14"/>
      <c r="UMD55" s="14"/>
      <c r="UME55" s="14"/>
      <c r="UMF55" s="14"/>
      <c r="UMG55" s="14"/>
      <c r="UMH55" s="14"/>
      <c r="UMI55" s="14"/>
      <c r="UMJ55" s="14"/>
      <c r="UMK55" s="14"/>
      <c r="UML55" s="14"/>
      <c r="UMM55" s="14"/>
      <c r="UMN55" s="14"/>
      <c r="UMO55" s="14"/>
      <c r="UMP55" s="14"/>
      <c r="UMQ55" s="14"/>
      <c r="UMR55" s="14"/>
      <c r="UMS55" s="14"/>
      <c r="UMT55" s="14"/>
      <c r="UMU55" s="14"/>
      <c r="UMV55" s="14"/>
      <c r="UMW55" s="14"/>
      <c r="UMX55" s="14"/>
      <c r="UMY55" s="14"/>
      <c r="UMZ55" s="14"/>
      <c r="UNA55" s="14"/>
      <c r="UNB55" s="14"/>
      <c r="UNC55" s="14"/>
      <c r="UND55" s="14"/>
      <c r="UNE55" s="14"/>
      <c r="UNF55" s="14"/>
      <c r="UNG55" s="14"/>
      <c r="UNH55" s="14"/>
      <c r="UNI55" s="14"/>
      <c r="UNJ55" s="14"/>
      <c r="UNK55" s="14"/>
      <c r="UNL55" s="14"/>
      <c r="UNM55" s="14"/>
      <c r="UNN55" s="14"/>
      <c r="UNO55" s="14"/>
      <c r="UNP55" s="14"/>
      <c r="UNQ55" s="14"/>
      <c r="UNR55" s="14"/>
      <c r="UNS55" s="14"/>
      <c r="UNT55" s="14"/>
      <c r="UNU55" s="14"/>
      <c r="UNV55" s="14"/>
      <c r="UNW55" s="14"/>
      <c r="UNX55" s="14"/>
      <c r="UNY55" s="14"/>
      <c r="UNZ55" s="14"/>
      <c r="UOA55" s="14"/>
      <c r="UOB55" s="14"/>
      <c r="UOC55" s="14"/>
      <c r="UOD55" s="14"/>
      <c r="UOE55" s="14"/>
      <c r="UOF55" s="14"/>
      <c r="UOG55" s="14"/>
      <c r="UOH55" s="14"/>
      <c r="UOI55" s="14"/>
      <c r="UOJ55" s="14"/>
      <c r="UOK55" s="14"/>
      <c r="UOL55" s="14"/>
      <c r="UOM55" s="14"/>
      <c r="UON55" s="14"/>
      <c r="UOO55" s="14"/>
      <c r="UOP55" s="14"/>
      <c r="UOQ55" s="14"/>
      <c r="UOR55" s="14"/>
      <c r="UOS55" s="14"/>
      <c r="UOT55" s="14"/>
      <c r="UOU55" s="14"/>
      <c r="UOV55" s="14"/>
      <c r="UOW55" s="14"/>
      <c r="UOX55" s="14"/>
      <c r="UOY55" s="14"/>
      <c r="UOZ55" s="14"/>
      <c r="UPA55" s="14"/>
      <c r="UPB55" s="14"/>
      <c r="UPC55" s="14"/>
      <c r="UPD55" s="14"/>
      <c r="UPE55" s="14"/>
      <c r="UPF55" s="14"/>
      <c r="UPG55" s="14"/>
      <c r="UPH55" s="14"/>
      <c r="UPI55" s="14"/>
      <c r="UPJ55" s="14"/>
      <c r="UPK55" s="14"/>
      <c r="UPL55" s="14"/>
      <c r="UPM55" s="14"/>
      <c r="UPN55" s="14"/>
      <c r="UPO55" s="14"/>
      <c r="UPP55" s="14"/>
      <c r="UPQ55" s="14"/>
      <c r="UPR55" s="14"/>
      <c r="UPS55" s="14"/>
      <c r="UPT55" s="14"/>
      <c r="UPU55" s="14"/>
      <c r="UPV55" s="14"/>
      <c r="UPW55" s="14"/>
      <c r="UPX55" s="14"/>
      <c r="UPY55" s="14"/>
      <c r="UPZ55" s="14"/>
      <c r="UQA55" s="14"/>
      <c r="UQB55" s="14"/>
      <c r="UQC55" s="14"/>
      <c r="UQD55" s="14"/>
      <c r="UQE55" s="14"/>
      <c r="UQF55" s="14"/>
      <c r="UQG55" s="14"/>
      <c r="UQH55" s="14"/>
      <c r="UQI55" s="14"/>
      <c r="UQJ55" s="14"/>
      <c r="UQK55" s="14"/>
      <c r="UQL55" s="14"/>
      <c r="UQM55" s="14"/>
      <c r="UQN55" s="14"/>
      <c r="UQO55" s="14"/>
      <c r="UQP55" s="14"/>
      <c r="UQQ55" s="14"/>
      <c r="UQR55" s="14"/>
      <c r="UQS55" s="14"/>
      <c r="UQT55" s="14"/>
      <c r="UQU55" s="14"/>
      <c r="UQV55" s="14"/>
      <c r="UQW55" s="14"/>
      <c r="UQX55" s="14"/>
      <c r="UQY55" s="14"/>
      <c r="UQZ55" s="14"/>
      <c r="URA55" s="14"/>
      <c r="URB55" s="14"/>
      <c r="URC55" s="14"/>
      <c r="URD55" s="14"/>
      <c r="URE55" s="14"/>
      <c r="URF55" s="14"/>
      <c r="URG55" s="14"/>
      <c r="URH55" s="14"/>
      <c r="URI55" s="14"/>
      <c r="URJ55" s="14"/>
      <c r="URK55" s="14"/>
      <c r="URL55" s="14"/>
      <c r="URM55" s="14"/>
      <c r="URN55" s="14"/>
      <c r="URO55" s="14"/>
      <c r="URP55" s="14"/>
      <c r="URQ55" s="14"/>
      <c r="URR55" s="14"/>
      <c r="URS55" s="14"/>
      <c r="URT55" s="14"/>
      <c r="URU55" s="14"/>
      <c r="URV55" s="14"/>
      <c r="URW55" s="14"/>
      <c r="URX55" s="14"/>
      <c r="URY55" s="14"/>
      <c r="URZ55" s="14"/>
      <c r="USA55" s="14"/>
      <c r="USB55" s="14"/>
      <c r="USC55" s="14"/>
      <c r="USD55" s="14"/>
      <c r="USE55" s="14"/>
      <c r="USF55" s="14"/>
      <c r="USG55" s="14"/>
      <c r="USH55" s="14"/>
      <c r="USI55" s="14"/>
      <c r="USJ55" s="14"/>
      <c r="USK55" s="14"/>
      <c r="USL55" s="14"/>
      <c r="USM55" s="14"/>
      <c r="USN55" s="14"/>
      <c r="USO55" s="14"/>
      <c r="USP55" s="14"/>
      <c r="USQ55" s="14"/>
      <c r="USR55" s="14"/>
      <c r="USS55" s="14"/>
      <c r="UST55" s="14"/>
      <c r="USU55" s="14"/>
      <c r="USV55" s="14"/>
      <c r="USW55" s="14"/>
      <c r="USX55" s="14"/>
      <c r="USY55" s="14"/>
      <c r="USZ55" s="14"/>
      <c r="UTA55" s="14"/>
      <c r="UTB55" s="14"/>
      <c r="UTC55" s="14"/>
      <c r="UTD55" s="14"/>
      <c r="UTE55" s="14"/>
      <c r="UTF55" s="14"/>
      <c r="UTG55" s="14"/>
      <c r="UTH55" s="14"/>
      <c r="UTI55" s="14"/>
      <c r="UTJ55" s="14"/>
      <c r="UTK55" s="14"/>
      <c r="UTL55" s="14"/>
      <c r="UTM55" s="14"/>
      <c r="UTN55" s="14"/>
      <c r="UTO55" s="14"/>
      <c r="UTP55" s="14"/>
      <c r="UTQ55" s="14"/>
      <c r="UTR55" s="14"/>
      <c r="UTS55" s="14"/>
      <c r="UTT55" s="14"/>
      <c r="UTU55" s="14"/>
      <c r="UTV55" s="14"/>
      <c r="UTW55" s="14"/>
      <c r="UTX55" s="14"/>
      <c r="UTY55" s="14"/>
      <c r="UTZ55" s="14"/>
      <c r="UUA55" s="14"/>
      <c r="UUB55" s="14"/>
      <c r="UUC55" s="14"/>
      <c r="UUD55" s="14"/>
      <c r="UUE55" s="14"/>
      <c r="UUF55" s="14"/>
      <c r="UUG55" s="14"/>
      <c r="UUH55" s="14"/>
      <c r="UUI55" s="14"/>
      <c r="UUJ55" s="14"/>
      <c r="UUK55" s="14"/>
      <c r="UUL55" s="14"/>
      <c r="UUM55" s="14"/>
      <c r="UUN55" s="14"/>
      <c r="UUO55" s="14"/>
      <c r="UUP55" s="14"/>
      <c r="UUQ55" s="14"/>
      <c r="UUR55" s="14"/>
      <c r="UUS55" s="14"/>
      <c r="UUT55" s="14"/>
      <c r="UUU55" s="14"/>
      <c r="UUV55" s="14"/>
      <c r="UUW55" s="14"/>
      <c r="UUX55" s="14"/>
      <c r="UUY55" s="14"/>
      <c r="UUZ55" s="14"/>
      <c r="UVA55" s="14"/>
      <c r="UVB55" s="14"/>
      <c r="UVC55" s="14"/>
      <c r="UVD55" s="14"/>
      <c r="UVE55" s="14"/>
      <c r="UVF55" s="14"/>
      <c r="UVG55" s="14"/>
      <c r="UVH55" s="14"/>
      <c r="UVI55" s="14"/>
      <c r="UVJ55" s="14"/>
      <c r="UVK55" s="14"/>
      <c r="UVL55" s="14"/>
      <c r="UVM55" s="14"/>
      <c r="UVN55" s="14"/>
      <c r="UVO55" s="14"/>
      <c r="UVP55" s="14"/>
      <c r="UVQ55" s="14"/>
      <c r="UVR55" s="14"/>
      <c r="UVS55" s="14"/>
      <c r="UVT55" s="14"/>
      <c r="UVU55" s="14"/>
      <c r="UVV55" s="14"/>
      <c r="UVW55" s="14"/>
      <c r="UVX55" s="14"/>
      <c r="UVY55" s="14"/>
      <c r="UVZ55" s="14"/>
      <c r="UWA55" s="14"/>
      <c r="UWB55" s="14"/>
      <c r="UWC55" s="14"/>
      <c r="UWD55" s="14"/>
      <c r="UWE55" s="14"/>
      <c r="UWF55" s="14"/>
      <c r="UWG55" s="14"/>
      <c r="UWH55" s="14"/>
      <c r="UWI55" s="14"/>
      <c r="UWJ55" s="14"/>
      <c r="UWK55" s="14"/>
      <c r="UWL55" s="14"/>
      <c r="UWM55" s="14"/>
      <c r="UWN55" s="14"/>
      <c r="UWO55" s="14"/>
      <c r="UWP55" s="14"/>
      <c r="UWQ55" s="14"/>
      <c r="UWR55" s="14"/>
      <c r="UWS55" s="14"/>
      <c r="UWT55" s="14"/>
      <c r="UWU55" s="14"/>
      <c r="UWV55" s="14"/>
      <c r="UWW55" s="14"/>
      <c r="UWX55" s="14"/>
      <c r="UWY55" s="14"/>
      <c r="UWZ55" s="14"/>
      <c r="UXA55" s="14"/>
      <c r="UXB55" s="14"/>
      <c r="UXC55" s="14"/>
      <c r="UXD55" s="14"/>
      <c r="UXE55" s="14"/>
      <c r="UXF55" s="14"/>
      <c r="UXG55" s="14"/>
      <c r="UXH55" s="14"/>
      <c r="UXI55" s="14"/>
      <c r="UXJ55" s="14"/>
      <c r="UXK55" s="14"/>
      <c r="UXL55" s="14"/>
      <c r="UXM55" s="14"/>
      <c r="UXN55" s="14"/>
      <c r="UXO55" s="14"/>
      <c r="UXP55" s="14"/>
      <c r="UXQ55" s="14"/>
      <c r="UXR55" s="14"/>
      <c r="UXS55" s="14"/>
      <c r="UXT55" s="14"/>
      <c r="UXU55" s="14"/>
      <c r="UXV55" s="14"/>
      <c r="UXW55" s="14"/>
      <c r="UXX55" s="14"/>
      <c r="UXY55" s="14"/>
      <c r="UXZ55" s="14"/>
      <c r="UYA55" s="14"/>
      <c r="UYB55" s="14"/>
      <c r="UYC55" s="14"/>
      <c r="UYD55" s="14"/>
      <c r="UYE55" s="14"/>
      <c r="UYF55" s="14"/>
      <c r="UYG55" s="14"/>
      <c r="UYH55" s="14"/>
      <c r="UYI55" s="14"/>
      <c r="UYJ55" s="14"/>
      <c r="UYK55" s="14"/>
      <c r="UYL55" s="14"/>
      <c r="UYM55" s="14"/>
      <c r="UYN55" s="14"/>
      <c r="UYO55" s="14"/>
      <c r="UYP55" s="14"/>
      <c r="UYQ55" s="14"/>
      <c r="UYR55" s="14"/>
      <c r="UYS55" s="14"/>
      <c r="UYT55" s="14"/>
      <c r="UYU55" s="14"/>
      <c r="UYV55" s="14"/>
      <c r="UYW55" s="14"/>
      <c r="UYX55" s="14"/>
      <c r="UYY55" s="14"/>
      <c r="UYZ55" s="14"/>
      <c r="UZA55" s="14"/>
      <c r="UZB55" s="14"/>
      <c r="UZC55" s="14"/>
      <c r="UZD55" s="14"/>
      <c r="UZE55" s="14"/>
      <c r="UZF55" s="14"/>
      <c r="UZG55" s="14"/>
      <c r="UZH55" s="14"/>
      <c r="UZI55" s="14"/>
      <c r="UZJ55" s="14"/>
      <c r="UZK55" s="14"/>
      <c r="UZL55" s="14"/>
      <c r="UZM55" s="14"/>
      <c r="UZN55" s="14"/>
      <c r="UZO55" s="14"/>
      <c r="UZP55" s="14"/>
      <c r="UZQ55" s="14"/>
      <c r="UZR55" s="14"/>
      <c r="UZS55" s="14"/>
      <c r="UZT55" s="14"/>
      <c r="UZU55" s="14"/>
      <c r="UZV55" s="14"/>
      <c r="UZW55" s="14"/>
      <c r="UZX55" s="14"/>
      <c r="UZY55" s="14"/>
      <c r="UZZ55" s="14"/>
      <c r="VAA55" s="14"/>
      <c r="VAB55" s="14"/>
      <c r="VAC55" s="14"/>
      <c r="VAD55" s="14"/>
      <c r="VAE55" s="14"/>
      <c r="VAF55" s="14"/>
      <c r="VAG55" s="14"/>
      <c r="VAH55" s="14"/>
      <c r="VAI55" s="14"/>
      <c r="VAJ55" s="14"/>
      <c r="VAK55" s="14"/>
      <c r="VAL55" s="14"/>
      <c r="VAM55" s="14"/>
      <c r="VAN55" s="14"/>
      <c r="VAO55" s="14"/>
      <c r="VAP55" s="14"/>
      <c r="VAQ55" s="14"/>
      <c r="VAR55" s="14"/>
      <c r="VAS55" s="14"/>
      <c r="VAT55" s="14"/>
      <c r="VAU55" s="14"/>
      <c r="VAV55" s="14"/>
      <c r="VAW55" s="14"/>
      <c r="VAX55" s="14"/>
      <c r="VAY55" s="14"/>
      <c r="VAZ55" s="14"/>
      <c r="VBA55" s="14"/>
      <c r="VBB55" s="14"/>
      <c r="VBC55" s="14"/>
      <c r="VBD55" s="14"/>
      <c r="VBE55" s="14"/>
      <c r="VBF55" s="14"/>
      <c r="VBG55" s="14"/>
      <c r="VBH55" s="14"/>
      <c r="VBI55" s="14"/>
      <c r="VBJ55" s="14"/>
      <c r="VBK55" s="14"/>
      <c r="VBL55" s="14"/>
      <c r="VBM55" s="14"/>
      <c r="VBN55" s="14"/>
      <c r="VBO55" s="14"/>
      <c r="VBP55" s="14"/>
      <c r="VBQ55" s="14"/>
      <c r="VBR55" s="14"/>
      <c r="VBS55" s="14"/>
      <c r="VBT55" s="14"/>
      <c r="VBU55" s="14"/>
      <c r="VBV55" s="14"/>
      <c r="VBW55" s="14"/>
      <c r="VBX55" s="14"/>
      <c r="VBY55" s="14"/>
      <c r="VBZ55" s="14"/>
      <c r="VCA55" s="14"/>
      <c r="VCB55" s="14"/>
      <c r="VCC55" s="14"/>
      <c r="VCD55" s="14"/>
      <c r="VCE55" s="14"/>
      <c r="VCF55" s="14"/>
      <c r="VCG55" s="14"/>
      <c r="VCH55" s="14"/>
      <c r="VCI55" s="14"/>
      <c r="VCJ55" s="14"/>
      <c r="VCK55" s="14"/>
      <c r="VCL55" s="14"/>
      <c r="VCM55" s="14"/>
      <c r="VCN55" s="14"/>
      <c r="VCO55" s="14"/>
      <c r="VCP55" s="14"/>
      <c r="VCQ55" s="14"/>
      <c r="VCR55" s="14"/>
      <c r="VCS55" s="14"/>
      <c r="VCT55" s="14"/>
      <c r="VCU55" s="14"/>
      <c r="VCV55" s="14"/>
      <c r="VCW55" s="14"/>
      <c r="VCX55" s="14"/>
      <c r="VCY55" s="14"/>
      <c r="VCZ55" s="14"/>
      <c r="VDA55" s="14"/>
      <c r="VDB55" s="14"/>
      <c r="VDC55" s="14"/>
      <c r="VDD55" s="14"/>
      <c r="VDE55" s="14"/>
      <c r="VDF55" s="14"/>
      <c r="VDG55" s="14"/>
      <c r="VDH55" s="14"/>
      <c r="VDI55" s="14"/>
      <c r="VDJ55" s="14"/>
      <c r="VDK55" s="14"/>
      <c r="VDL55" s="14"/>
      <c r="VDM55" s="14"/>
      <c r="VDN55" s="14"/>
      <c r="VDO55" s="14"/>
      <c r="VDP55" s="14"/>
      <c r="VDQ55" s="14"/>
      <c r="VDR55" s="14"/>
      <c r="VDS55" s="14"/>
      <c r="VDT55" s="14"/>
      <c r="VDU55" s="14"/>
      <c r="VDV55" s="14"/>
      <c r="VDW55" s="14"/>
      <c r="VDX55" s="14"/>
      <c r="VDY55" s="14"/>
      <c r="VDZ55" s="14"/>
      <c r="VEA55" s="14"/>
      <c r="VEB55" s="14"/>
      <c r="VEC55" s="14"/>
      <c r="VED55" s="14"/>
      <c r="VEE55" s="14"/>
      <c r="VEF55" s="14"/>
      <c r="VEG55" s="14"/>
      <c r="VEH55" s="14"/>
      <c r="VEI55" s="14"/>
      <c r="VEJ55" s="14"/>
      <c r="VEK55" s="14"/>
      <c r="VEL55" s="14"/>
      <c r="VEM55" s="14"/>
      <c r="VEN55" s="14"/>
      <c r="VEO55" s="14"/>
      <c r="VEP55" s="14"/>
      <c r="VEQ55" s="14"/>
      <c r="VER55" s="14"/>
      <c r="VES55" s="14"/>
      <c r="VET55" s="14"/>
      <c r="VEU55" s="14"/>
      <c r="VEV55" s="14"/>
      <c r="VEW55" s="14"/>
      <c r="VEX55" s="14"/>
      <c r="VEY55" s="14"/>
      <c r="VEZ55" s="14"/>
      <c r="VFA55" s="14"/>
      <c r="VFB55" s="14"/>
      <c r="VFC55" s="14"/>
      <c r="VFD55" s="14"/>
      <c r="VFE55" s="14"/>
      <c r="VFF55" s="14"/>
      <c r="VFG55" s="14"/>
      <c r="VFH55" s="14"/>
      <c r="VFI55" s="14"/>
      <c r="VFJ55" s="14"/>
      <c r="VFK55" s="14"/>
      <c r="VFL55" s="14"/>
      <c r="VFM55" s="14"/>
      <c r="VFN55" s="14"/>
      <c r="VFO55" s="14"/>
      <c r="VFP55" s="14"/>
      <c r="VFQ55" s="14"/>
      <c r="VFR55" s="14"/>
      <c r="VFS55" s="14"/>
      <c r="VFT55" s="14"/>
      <c r="VFU55" s="14"/>
      <c r="VFV55" s="14"/>
      <c r="VFW55" s="14"/>
      <c r="VFX55" s="14"/>
      <c r="VFY55" s="14"/>
      <c r="VFZ55" s="14"/>
      <c r="VGA55" s="14"/>
      <c r="VGB55" s="14"/>
      <c r="VGC55" s="14"/>
      <c r="VGD55" s="14"/>
      <c r="VGE55" s="14"/>
      <c r="VGF55" s="14"/>
      <c r="VGG55" s="14"/>
      <c r="VGH55" s="14"/>
      <c r="VGI55" s="14"/>
      <c r="VGJ55" s="14"/>
      <c r="VGK55" s="14"/>
      <c r="VGL55" s="14"/>
      <c r="VGM55" s="14"/>
      <c r="VGN55" s="14"/>
      <c r="VGO55" s="14"/>
      <c r="VGP55" s="14"/>
      <c r="VGQ55" s="14"/>
      <c r="VGR55" s="14"/>
      <c r="VGS55" s="14"/>
      <c r="VGT55" s="14"/>
      <c r="VGU55" s="14"/>
      <c r="VGV55" s="14"/>
      <c r="VGW55" s="14"/>
      <c r="VGX55" s="14"/>
      <c r="VGY55" s="14"/>
      <c r="VGZ55" s="14"/>
      <c r="VHA55" s="14"/>
      <c r="VHB55" s="14"/>
      <c r="VHC55" s="14"/>
      <c r="VHD55" s="14"/>
      <c r="VHE55" s="14"/>
      <c r="VHF55" s="14"/>
      <c r="VHG55" s="14"/>
      <c r="VHH55" s="14"/>
      <c r="VHI55" s="14"/>
      <c r="VHJ55" s="14"/>
      <c r="VHK55" s="14"/>
      <c r="VHL55" s="14"/>
      <c r="VHM55" s="14"/>
      <c r="VHN55" s="14"/>
      <c r="VHO55" s="14"/>
      <c r="VHP55" s="14"/>
      <c r="VHQ55" s="14"/>
      <c r="VHR55" s="14"/>
      <c r="VHS55" s="14"/>
      <c r="VHT55" s="14"/>
      <c r="VHU55" s="14"/>
      <c r="VHV55" s="14"/>
      <c r="VHW55" s="14"/>
      <c r="VHX55" s="14"/>
      <c r="VHY55" s="14"/>
      <c r="VHZ55" s="14"/>
      <c r="VIA55" s="14"/>
      <c r="VIB55" s="14"/>
      <c r="VIC55" s="14"/>
      <c r="VID55" s="14"/>
      <c r="VIE55" s="14"/>
      <c r="VIF55" s="14"/>
      <c r="VIG55" s="14"/>
      <c r="VIH55" s="14"/>
      <c r="VII55" s="14"/>
      <c r="VIJ55" s="14"/>
      <c r="VIK55" s="14"/>
      <c r="VIL55" s="14"/>
      <c r="VIM55" s="14"/>
      <c r="VIN55" s="14"/>
      <c r="VIO55" s="14"/>
      <c r="VIP55" s="14"/>
      <c r="VIQ55" s="14"/>
      <c r="VIR55" s="14"/>
      <c r="VIS55" s="14"/>
      <c r="VIT55" s="14"/>
      <c r="VIU55" s="14"/>
      <c r="VIV55" s="14"/>
      <c r="VIW55" s="14"/>
      <c r="VIX55" s="14"/>
      <c r="VIY55" s="14"/>
      <c r="VIZ55" s="14"/>
      <c r="VJA55" s="14"/>
      <c r="VJB55" s="14"/>
      <c r="VJC55" s="14"/>
      <c r="VJD55" s="14"/>
      <c r="VJE55" s="14"/>
      <c r="VJF55" s="14"/>
      <c r="VJG55" s="14"/>
      <c r="VJH55" s="14"/>
      <c r="VJI55" s="14"/>
      <c r="VJJ55" s="14"/>
      <c r="VJK55" s="14"/>
      <c r="VJL55" s="14"/>
      <c r="VJM55" s="14"/>
      <c r="VJN55" s="14"/>
      <c r="VJO55" s="14"/>
      <c r="VJP55" s="14"/>
      <c r="VJQ55" s="14"/>
      <c r="VJR55" s="14"/>
      <c r="VJS55" s="14"/>
      <c r="VJT55" s="14"/>
      <c r="VJU55" s="14"/>
      <c r="VJV55" s="14"/>
      <c r="VJW55" s="14"/>
      <c r="VJX55" s="14"/>
      <c r="VJY55" s="14"/>
      <c r="VJZ55" s="14"/>
      <c r="VKA55" s="14"/>
      <c r="VKB55" s="14"/>
      <c r="VKC55" s="14"/>
      <c r="VKD55" s="14"/>
      <c r="VKE55" s="14"/>
      <c r="VKF55" s="14"/>
      <c r="VKG55" s="14"/>
      <c r="VKH55" s="14"/>
      <c r="VKI55" s="14"/>
      <c r="VKJ55" s="14"/>
      <c r="VKK55" s="14"/>
      <c r="VKL55" s="14"/>
      <c r="VKM55" s="14"/>
      <c r="VKN55" s="14"/>
      <c r="VKO55" s="14"/>
      <c r="VKP55" s="14"/>
      <c r="VKQ55" s="14"/>
      <c r="VKR55" s="14"/>
      <c r="VKS55" s="14"/>
      <c r="VKT55" s="14"/>
      <c r="VKU55" s="14"/>
      <c r="VKV55" s="14"/>
      <c r="VKW55" s="14"/>
      <c r="VKX55" s="14"/>
      <c r="VKY55" s="14"/>
      <c r="VKZ55" s="14"/>
      <c r="VLA55" s="14"/>
      <c r="VLB55" s="14"/>
      <c r="VLC55" s="14"/>
      <c r="VLD55" s="14"/>
      <c r="VLE55" s="14"/>
      <c r="VLF55" s="14"/>
      <c r="VLG55" s="14"/>
      <c r="VLH55" s="14"/>
      <c r="VLI55" s="14"/>
      <c r="VLJ55" s="14"/>
      <c r="VLK55" s="14"/>
      <c r="VLL55" s="14"/>
      <c r="VLM55" s="14"/>
      <c r="VLN55" s="14"/>
      <c r="VLO55" s="14"/>
      <c r="VLP55" s="14"/>
      <c r="VLQ55" s="14"/>
      <c r="VLR55" s="14"/>
      <c r="VLS55" s="14"/>
      <c r="VLT55" s="14"/>
      <c r="VLU55" s="14"/>
      <c r="VLV55" s="14"/>
      <c r="VLW55" s="14"/>
      <c r="VLX55" s="14"/>
      <c r="VLY55" s="14"/>
      <c r="VLZ55" s="14"/>
      <c r="VMA55" s="14"/>
      <c r="VMB55" s="14"/>
      <c r="VMC55" s="14"/>
      <c r="VMD55" s="14"/>
      <c r="VME55" s="14"/>
      <c r="VMF55" s="14"/>
      <c r="VMG55" s="14"/>
      <c r="VMH55" s="14"/>
      <c r="VMI55" s="14"/>
      <c r="VMJ55" s="14"/>
      <c r="VMK55" s="14"/>
      <c r="VML55" s="14"/>
      <c r="VMM55" s="14"/>
      <c r="VMN55" s="14"/>
      <c r="VMO55" s="14"/>
      <c r="VMP55" s="14"/>
      <c r="VMQ55" s="14"/>
      <c r="VMR55" s="14"/>
      <c r="VMS55" s="14"/>
      <c r="VMT55" s="14"/>
      <c r="VMU55" s="14"/>
      <c r="VMV55" s="14"/>
      <c r="VMW55" s="14"/>
      <c r="VMX55" s="14"/>
      <c r="VMY55" s="14"/>
      <c r="VMZ55" s="14"/>
      <c r="VNA55" s="14"/>
      <c r="VNB55" s="14"/>
      <c r="VNC55" s="14"/>
      <c r="VND55" s="14"/>
      <c r="VNE55" s="14"/>
      <c r="VNF55" s="14"/>
      <c r="VNG55" s="14"/>
      <c r="VNH55" s="14"/>
      <c r="VNI55" s="14"/>
      <c r="VNJ55" s="14"/>
      <c r="VNK55" s="14"/>
      <c r="VNL55" s="14"/>
      <c r="VNM55" s="14"/>
      <c r="VNN55" s="14"/>
      <c r="VNO55" s="14"/>
      <c r="VNP55" s="14"/>
      <c r="VNQ55" s="14"/>
      <c r="VNR55" s="14"/>
      <c r="VNS55" s="14"/>
      <c r="VNT55" s="14"/>
      <c r="VNU55" s="14"/>
      <c r="VNV55" s="14"/>
      <c r="VNW55" s="14"/>
      <c r="VNX55" s="14"/>
      <c r="VNY55" s="14"/>
      <c r="VNZ55" s="14"/>
      <c r="VOA55" s="14"/>
      <c r="VOB55" s="14"/>
      <c r="VOC55" s="14"/>
      <c r="VOD55" s="14"/>
      <c r="VOE55" s="14"/>
      <c r="VOF55" s="14"/>
      <c r="VOG55" s="14"/>
      <c r="VOH55" s="14"/>
      <c r="VOI55" s="14"/>
      <c r="VOJ55" s="14"/>
      <c r="VOK55" s="14"/>
      <c r="VOL55" s="14"/>
      <c r="VOM55" s="14"/>
      <c r="VON55" s="14"/>
      <c r="VOO55" s="14"/>
      <c r="VOP55" s="14"/>
      <c r="VOQ55" s="14"/>
      <c r="VOR55" s="14"/>
      <c r="VOS55" s="14"/>
      <c r="VOT55" s="14"/>
      <c r="VOU55" s="14"/>
      <c r="VOV55" s="14"/>
      <c r="VOW55" s="14"/>
      <c r="VOX55" s="14"/>
      <c r="VOY55" s="14"/>
      <c r="VOZ55" s="14"/>
      <c r="VPA55" s="14"/>
      <c r="VPB55" s="14"/>
      <c r="VPC55" s="14"/>
      <c r="VPD55" s="14"/>
      <c r="VPE55" s="14"/>
      <c r="VPF55" s="14"/>
      <c r="VPG55" s="14"/>
      <c r="VPH55" s="14"/>
      <c r="VPI55" s="14"/>
      <c r="VPJ55" s="14"/>
      <c r="VPK55" s="14"/>
      <c r="VPL55" s="14"/>
      <c r="VPM55" s="14"/>
      <c r="VPN55" s="14"/>
      <c r="VPO55" s="14"/>
      <c r="VPP55" s="14"/>
      <c r="VPQ55" s="14"/>
      <c r="VPR55" s="14"/>
      <c r="VPS55" s="14"/>
      <c r="VPT55" s="14"/>
      <c r="VPU55" s="14"/>
      <c r="VPV55" s="14"/>
      <c r="VPW55" s="14"/>
      <c r="VPX55" s="14"/>
      <c r="VPY55" s="14"/>
      <c r="VPZ55" s="14"/>
      <c r="VQA55" s="14"/>
      <c r="VQB55" s="14"/>
      <c r="VQC55" s="14"/>
      <c r="VQD55" s="14"/>
      <c r="VQE55" s="14"/>
      <c r="VQF55" s="14"/>
      <c r="VQG55" s="14"/>
      <c r="VQH55" s="14"/>
      <c r="VQI55" s="14"/>
      <c r="VQJ55" s="14"/>
      <c r="VQK55" s="14"/>
      <c r="VQL55" s="14"/>
      <c r="VQM55" s="14"/>
      <c r="VQN55" s="14"/>
      <c r="VQO55" s="14"/>
      <c r="VQP55" s="14"/>
      <c r="VQQ55" s="14"/>
      <c r="VQR55" s="14"/>
      <c r="VQS55" s="14"/>
      <c r="VQT55" s="14"/>
      <c r="VQU55" s="14"/>
      <c r="VQV55" s="14"/>
      <c r="VQW55" s="14"/>
      <c r="VQX55" s="14"/>
      <c r="VQY55" s="14"/>
      <c r="VQZ55" s="14"/>
      <c r="VRA55" s="14"/>
      <c r="VRB55" s="14"/>
      <c r="VRC55" s="14"/>
      <c r="VRD55" s="14"/>
      <c r="VRE55" s="14"/>
      <c r="VRF55" s="14"/>
      <c r="VRG55" s="14"/>
      <c r="VRH55" s="14"/>
      <c r="VRI55" s="14"/>
      <c r="VRJ55" s="14"/>
      <c r="VRK55" s="14"/>
      <c r="VRL55" s="14"/>
      <c r="VRM55" s="14"/>
      <c r="VRN55" s="14"/>
      <c r="VRO55" s="14"/>
      <c r="VRP55" s="14"/>
      <c r="VRQ55" s="14"/>
      <c r="VRR55" s="14"/>
      <c r="VRS55" s="14"/>
      <c r="VRT55" s="14"/>
      <c r="VRU55" s="14"/>
      <c r="VRV55" s="14"/>
      <c r="VRW55" s="14"/>
      <c r="VRX55" s="14"/>
      <c r="VRY55" s="14"/>
      <c r="VRZ55" s="14"/>
      <c r="VSA55" s="14"/>
      <c r="VSB55" s="14"/>
      <c r="VSC55" s="14"/>
      <c r="VSD55" s="14"/>
      <c r="VSE55" s="14"/>
      <c r="VSF55" s="14"/>
      <c r="VSG55" s="14"/>
      <c r="VSH55" s="14"/>
      <c r="VSI55" s="14"/>
      <c r="VSJ55" s="14"/>
      <c r="VSK55" s="14"/>
      <c r="VSL55" s="14"/>
      <c r="VSM55" s="14"/>
      <c r="VSN55" s="14"/>
      <c r="VSO55" s="14"/>
      <c r="VSP55" s="14"/>
      <c r="VSQ55" s="14"/>
      <c r="VSR55" s="14"/>
      <c r="VSS55" s="14"/>
      <c r="VST55" s="14"/>
      <c r="VSU55" s="14"/>
      <c r="VSV55" s="14"/>
      <c r="VSW55" s="14"/>
      <c r="VSX55" s="14"/>
      <c r="VSY55" s="14"/>
      <c r="VSZ55" s="14"/>
      <c r="VTA55" s="14"/>
      <c r="VTB55" s="14"/>
      <c r="VTC55" s="14"/>
      <c r="VTD55" s="14"/>
      <c r="VTE55" s="14"/>
      <c r="VTF55" s="14"/>
      <c r="VTG55" s="14"/>
      <c r="VTH55" s="14"/>
      <c r="VTI55" s="14"/>
      <c r="VTJ55" s="14"/>
      <c r="VTK55" s="14"/>
      <c r="VTL55" s="14"/>
      <c r="VTM55" s="14"/>
      <c r="VTN55" s="14"/>
      <c r="VTO55" s="14"/>
      <c r="VTP55" s="14"/>
      <c r="VTQ55" s="14"/>
      <c r="VTR55" s="14"/>
      <c r="VTS55" s="14"/>
      <c r="VTT55" s="14"/>
      <c r="VTU55" s="14"/>
      <c r="VTV55" s="14"/>
      <c r="VTW55" s="14"/>
      <c r="VTX55" s="14"/>
      <c r="VTY55" s="14"/>
      <c r="VTZ55" s="14"/>
      <c r="VUA55" s="14"/>
      <c r="VUB55" s="14"/>
      <c r="VUC55" s="14"/>
      <c r="VUD55" s="14"/>
      <c r="VUE55" s="14"/>
      <c r="VUF55" s="14"/>
      <c r="VUG55" s="14"/>
      <c r="VUH55" s="14"/>
      <c r="VUI55" s="14"/>
      <c r="VUJ55" s="14"/>
      <c r="VUK55" s="14"/>
      <c r="VUL55" s="14"/>
      <c r="VUM55" s="14"/>
      <c r="VUN55" s="14"/>
      <c r="VUO55" s="14"/>
      <c r="VUP55" s="14"/>
      <c r="VUQ55" s="14"/>
      <c r="VUR55" s="14"/>
      <c r="VUS55" s="14"/>
      <c r="VUT55" s="14"/>
      <c r="VUU55" s="14"/>
      <c r="VUV55" s="14"/>
      <c r="VUW55" s="14"/>
      <c r="VUX55" s="14"/>
      <c r="VUY55" s="14"/>
      <c r="VUZ55" s="14"/>
      <c r="VVA55" s="14"/>
      <c r="VVB55" s="14"/>
      <c r="VVC55" s="14"/>
      <c r="VVD55" s="14"/>
      <c r="VVE55" s="14"/>
      <c r="VVF55" s="14"/>
      <c r="VVG55" s="14"/>
      <c r="VVH55" s="14"/>
      <c r="VVI55" s="14"/>
      <c r="VVJ55" s="14"/>
      <c r="VVK55" s="14"/>
      <c r="VVL55" s="14"/>
      <c r="VVM55" s="14"/>
      <c r="VVN55" s="14"/>
      <c r="VVO55" s="14"/>
      <c r="VVP55" s="14"/>
      <c r="VVQ55" s="14"/>
      <c r="VVR55" s="14"/>
      <c r="VVS55" s="14"/>
      <c r="VVT55" s="14"/>
      <c r="VVU55" s="14"/>
      <c r="VVV55" s="14"/>
      <c r="VVW55" s="14"/>
      <c r="VVX55" s="14"/>
      <c r="VVY55" s="14"/>
      <c r="VVZ55" s="14"/>
      <c r="VWA55" s="14"/>
      <c r="VWB55" s="14"/>
      <c r="VWC55" s="14"/>
      <c r="VWD55" s="14"/>
      <c r="VWE55" s="14"/>
      <c r="VWF55" s="14"/>
      <c r="VWG55" s="14"/>
      <c r="VWH55" s="14"/>
      <c r="VWI55" s="14"/>
      <c r="VWJ55" s="14"/>
      <c r="VWK55" s="14"/>
      <c r="VWL55" s="14"/>
      <c r="VWM55" s="14"/>
      <c r="VWN55" s="14"/>
      <c r="VWO55" s="14"/>
      <c r="VWP55" s="14"/>
      <c r="VWQ55" s="14"/>
      <c r="VWR55" s="14"/>
      <c r="VWS55" s="14"/>
      <c r="VWT55" s="14"/>
      <c r="VWU55" s="14"/>
      <c r="VWV55" s="14"/>
      <c r="VWW55" s="14"/>
      <c r="VWX55" s="14"/>
      <c r="VWY55" s="14"/>
      <c r="VWZ55" s="14"/>
      <c r="VXA55" s="14"/>
      <c r="VXB55" s="14"/>
      <c r="VXC55" s="14"/>
      <c r="VXD55" s="14"/>
      <c r="VXE55" s="14"/>
      <c r="VXF55" s="14"/>
      <c r="VXG55" s="14"/>
      <c r="VXH55" s="14"/>
      <c r="VXI55" s="14"/>
      <c r="VXJ55" s="14"/>
      <c r="VXK55" s="14"/>
      <c r="VXL55" s="14"/>
      <c r="VXM55" s="14"/>
      <c r="VXN55" s="14"/>
      <c r="VXO55" s="14"/>
      <c r="VXP55" s="14"/>
      <c r="VXQ55" s="14"/>
      <c r="VXR55" s="14"/>
      <c r="VXS55" s="14"/>
      <c r="VXT55" s="14"/>
      <c r="VXU55" s="14"/>
      <c r="VXV55" s="14"/>
      <c r="VXW55" s="14"/>
      <c r="VXX55" s="14"/>
      <c r="VXY55" s="14"/>
      <c r="VXZ55" s="14"/>
      <c r="VYA55" s="14"/>
      <c r="VYB55" s="14"/>
      <c r="VYC55" s="14"/>
      <c r="VYD55" s="14"/>
      <c r="VYE55" s="14"/>
      <c r="VYF55" s="14"/>
      <c r="VYG55" s="14"/>
      <c r="VYH55" s="14"/>
      <c r="VYI55" s="14"/>
      <c r="VYJ55" s="14"/>
      <c r="VYK55" s="14"/>
      <c r="VYL55" s="14"/>
      <c r="VYM55" s="14"/>
      <c r="VYN55" s="14"/>
      <c r="VYO55" s="14"/>
      <c r="VYP55" s="14"/>
      <c r="VYQ55" s="14"/>
      <c r="VYR55" s="14"/>
      <c r="VYS55" s="14"/>
      <c r="VYT55" s="14"/>
      <c r="VYU55" s="14"/>
      <c r="VYV55" s="14"/>
      <c r="VYW55" s="14"/>
      <c r="VYX55" s="14"/>
      <c r="VYY55" s="14"/>
      <c r="VYZ55" s="14"/>
      <c r="VZA55" s="14"/>
      <c r="VZB55" s="14"/>
      <c r="VZC55" s="14"/>
      <c r="VZD55" s="14"/>
      <c r="VZE55" s="14"/>
      <c r="VZF55" s="14"/>
      <c r="VZG55" s="14"/>
      <c r="VZH55" s="14"/>
      <c r="VZI55" s="14"/>
      <c r="VZJ55" s="14"/>
      <c r="VZK55" s="14"/>
      <c r="VZL55" s="14"/>
      <c r="VZM55" s="14"/>
      <c r="VZN55" s="14"/>
      <c r="VZO55" s="14"/>
      <c r="VZP55" s="14"/>
      <c r="VZQ55" s="14"/>
      <c r="VZR55" s="14"/>
      <c r="VZS55" s="14"/>
      <c r="VZT55" s="14"/>
      <c r="VZU55" s="14"/>
      <c r="VZV55" s="14"/>
      <c r="VZW55" s="14"/>
      <c r="VZX55" s="14"/>
      <c r="VZY55" s="14"/>
      <c r="VZZ55" s="14"/>
      <c r="WAA55" s="14"/>
      <c r="WAB55" s="14"/>
      <c r="WAC55" s="14"/>
      <c r="WAD55" s="14"/>
      <c r="WAE55" s="14"/>
      <c r="WAF55" s="14"/>
      <c r="WAG55" s="14"/>
      <c r="WAH55" s="14"/>
      <c r="WAI55" s="14"/>
      <c r="WAJ55" s="14"/>
      <c r="WAK55" s="14"/>
      <c r="WAL55" s="14"/>
      <c r="WAM55" s="14"/>
      <c r="WAN55" s="14"/>
      <c r="WAO55" s="14"/>
      <c r="WAP55" s="14"/>
      <c r="WAQ55" s="14"/>
      <c r="WAR55" s="14"/>
      <c r="WAS55" s="14"/>
      <c r="WAT55" s="14"/>
      <c r="WAU55" s="14"/>
      <c r="WAV55" s="14"/>
      <c r="WAW55" s="14"/>
      <c r="WAX55" s="14"/>
      <c r="WAY55" s="14"/>
      <c r="WAZ55" s="14"/>
      <c r="WBA55" s="14"/>
      <c r="WBB55" s="14"/>
      <c r="WBC55" s="14"/>
      <c r="WBD55" s="14"/>
      <c r="WBE55" s="14"/>
      <c r="WBF55" s="14"/>
      <c r="WBG55" s="14"/>
      <c r="WBH55" s="14"/>
      <c r="WBI55" s="14"/>
      <c r="WBJ55" s="14"/>
      <c r="WBK55" s="14"/>
      <c r="WBL55" s="14"/>
      <c r="WBM55" s="14"/>
      <c r="WBN55" s="14"/>
      <c r="WBO55" s="14"/>
      <c r="WBP55" s="14"/>
      <c r="WBQ55" s="14"/>
      <c r="WBR55" s="14"/>
      <c r="WBS55" s="14"/>
      <c r="WBT55" s="14"/>
      <c r="WBU55" s="14"/>
      <c r="WBV55" s="14"/>
      <c r="WBW55" s="14"/>
      <c r="WBX55" s="14"/>
      <c r="WBY55" s="14"/>
      <c r="WBZ55" s="14"/>
      <c r="WCA55" s="14"/>
      <c r="WCB55" s="14"/>
      <c r="WCC55" s="14"/>
      <c r="WCD55" s="14"/>
      <c r="WCE55" s="14"/>
      <c r="WCF55" s="14"/>
      <c r="WCG55" s="14"/>
      <c r="WCH55" s="14"/>
      <c r="WCI55" s="14"/>
      <c r="WCJ55" s="14"/>
      <c r="WCK55" s="14"/>
      <c r="WCL55" s="14"/>
      <c r="WCM55" s="14"/>
      <c r="WCN55" s="14"/>
      <c r="WCO55" s="14"/>
      <c r="WCP55" s="14"/>
      <c r="WCQ55" s="14"/>
      <c r="WCR55" s="14"/>
      <c r="WCS55" s="14"/>
      <c r="WCT55" s="14"/>
      <c r="WCU55" s="14"/>
      <c r="WCV55" s="14"/>
      <c r="WCW55" s="14"/>
      <c r="WCX55" s="14"/>
      <c r="WCY55" s="14"/>
      <c r="WCZ55" s="14"/>
      <c r="WDA55" s="14"/>
      <c r="WDB55" s="14"/>
      <c r="WDC55" s="14"/>
      <c r="WDD55" s="14"/>
      <c r="WDE55" s="14"/>
      <c r="WDF55" s="14"/>
      <c r="WDG55" s="14"/>
      <c r="WDH55" s="14"/>
      <c r="WDI55" s="14"/>
      <c r="WDJ55" s="14"/>
      <c r="WDK55" s="14"/>
      <c r="WDL55" s="14"/>
      <c r="WDM55" s="14"/>
      <c r="WDN55" s="14"/>
      <c r="WDO55" s="14"/>
      <c r="WDP55" s="14"/>
      <c r="WDQ55" s="14"/>
      <c r="WDR55" s="14"/>
      <c r="WDS55" s="14"/>
      <c r="WDT55" s="14"/>
      <c r="WDU55" s="14"/>
      <c r="WDV55" s="14"/>
      <c r="WDW55" s="14"/>
      <c r="WDX55" s="14"/>
      <c r="WDY55" s="14"/>
      <c r="WDZ55" s="14"/>
      <c r="WEA55" s="14"/>
      <c r="WEB55" s="14"/>
      <c r="WEC55" s="14"/>
      <c r="WED55" s="14"/>
      <c r="WEE55" s="14"/>
      <c r="WEF55" s="14"/>
      <c r="WEG55" s="14"/>
      <c r="WEH55" s="14"/>
      <c r="WEI55" s="14"/>
      <c r="WEJ55" s="14"/>
      <c r="WEK55" s="14"/>
      <c r="WEL55" s="14"/>
      <c r="WEM55" s="14"/>
      <c r="WEN55" s="14"/>
      <c r="WEO55" s="14"/>
      <c r="WEP55" s="14"/>
      <c r="WEQ55" s="14"/>
      <c r="WER55" s="14"/>
      <c r="WES55" s="14"/>
      <c r="WET55" s="14"/>
      <c r="WEU55" s="14"/>
      <c r="WEV55" s="14"/>
      <c r="WEW55" s="14"/>
      <c r="WEX55" s="14"/>
      <c r="WEY55" s="14"/>
      <c r="WEZ55" s="14"/>
      <c r="WFA55" s="14"/>
      <c r="WFB55" s="14"/>
      <c r="WFC55" s="14"/>
      <c r="WFD55" s="14"/>
      <c r="WFE55" s="14"/>
      <c r="WFF55" s="14"/>
      <c r="WFG55" s="14"/>
      <c r="WFH55" s="14"/>
      <c r="WFI55" s="14"/>
      <c r="WFJ55" s="14"/>
      <c r="WFK55" s="14"/>
      <c r="WFL55" s="14"/>
      <c r="WFM55" s="14"/>
      <c r="WFN55" s="14"/>
      <c r="WFO55" s="14"/>
      <c r="WFP55" s="14"/>
      <c r="WFQ55" s="14"/>
      <c r="WFR55" s="14"/>
      <c r="WFS55" s="14"/>
      <c r="WFT55" s="14"/>
      <c r="WFU55" s="14"/>
      <c r="WFV55" s="14"/>
      <c r="WFW55" s="14"/>
      <c r="WFX55" s="14"/>
      <c r="WFY55" s="14"/>
      <c r="WFZ55" s="14"/>
      <c r="WGA55" s="14"/>
      <c r="WGB55" s="14"/>
      <c r="WGC55" s="14"/>
      <c r="WGD55" s="14"/>
      <c r="WGE55" s="14"/>
      <c r="WGF55" s="14"/>
      <c r="WGG55" s="14"/>
      <c r="WGH55" s="14"/>
      <c r="WGI55" s="14"/>
      <c r="WGJ55" s="14"/>
      <c r="WGK55" s="14"/>
      <c r="WGL55" s="14"/>
      <c r="WGM55" s="14"/>
      <c r="WGN55" s="14"/>
      <c r="WGO55" s="14"/>
      <c r="WGP55" s="14"/>
      <c r="WGQ55" s="14"/>
      <c r="WGR55" s="14"/>
      <c r="WGS55" s="14"/>
      <c r="WGT55" s="14"/>
      <c r="WGU55" s="14"/>
      <c r="WGV55" s="14"/>
      <c r="WGW55" s="14"/>
      <c r="WGX55" s="14"/>
      <c r="WGY55" s="14"/>
      <c r="WGZ55" s="14"/>
      <c r="WHA55" s="14"/>
      <c r="WHB55" s="14"/>
      <c r="WHC55" s="14"/>
      <c r="WHD55" s="14"/>
      <c r="WHE55" s="14"/>
      <c r="WHF55" s="14"/>
      <c r="WHG55" s="14"/>
      <c r="WHH55" s="14"/>
      <c r="WHI55" s="14"/>
      <c r="WHJ55" s="14"/>
      <c r="WHK55" s="14"/>
      <c r="WHL55" s="14"/>
      <c r="WHM55" s="14"/>
      <c r="WHN55" s="14"/>
      <c r="WHO55" s="14"/>
      <c r="WHP55" s="14"/>
      <c r="WHQ55" s="14"/>
      <c r="WHR55" s="14"/>
      <c r="WHS55" s="14"/>
      <c r="WHT55" s="14"/>
      <c r="WHU55" s="14"/>
      <c r="WHV55" s="14"/>
      <c r="WHW55" s="14"/>
      <c r="WHX55" s="14"/>
      <c r="WHY55" s="14"/>
      <c r="WHZ55" s="14"/>
      <c r="WIA55" s="14"/>
      <c r="WIB55" s="14"/>
      <c r="WIC55" s="14"/>
      <c r="WID55" s="14"/>
      <c r="WIE55" s="14"/>
      <c r="WIF55" s="14"/>
      <c r="WIG55" s="14"/>
      <c r="WIH55" s="14"/>
      <c r="WII55" s="14"/>
      <c r="WIJ55" s="14"/>
      <c r="WIK55" s="14"/>
      <c r="WIL55" s="14"/>
      <c r="WIM55" s="14"/>
      <c r="WIN55" s="14"/>
      <c r="WIO55" s="14"/>
      <c r="WIP55" s="14"/>
      <c r="WIQ55" s="14"/>
      <c r="WIR55" s="14"/>
      <c r="WIS55" s="14"/>
      <c r="WIT55" s="14"/>
      <c r="WIU55" s="14"/>
      <c r="WIV55" s="14"/>
      <c r="WIW55" s="14"/>
      <c r="WIX55" s="14"/>
      <c r="WIY55" s="14"/>
      <c r="WIZ55" s="14"/>
      <c r="WJA55" s="14"/>
      <c r="WJB55" s="14"/>
      <c r="WJC55" s="14"/>
      <c r="WJD55" s="14"/>
      <c r="WJE55" s="14"/>
      <c r="WJF55" s="14"/>
      <c r="WJG55" s="14"/>
      <c r="WJH55" s="14"/>
      <c r="WJI55" s="14"/>
      <c r="WJJ55" s="14"/>
      <c r="WJK55" s="14"/>
      <c r="WJL55" s="14"/>
      <c r="WJM55" s="14"/>
      <c r="WJN55" s="14"/>
      <c r="WJO55" s="14"/>
      <c r="WJP55" s="14"/>
      <c r="WJQ55" s="14"/>
      <c r="WJR55" s="14"/>
      <c r="WJS55" s="14"/>
      <c r="WJT55" s="14"/>
      <c r="WJU55" s="14"/>
      <c r="WJV55" s="14"/>
      <c r="WJW55" s="14"/>
      <c r="WJX55" s="14"/>
      <c r="WJY55" s="14"/>
      <c r="WJZ55" s="14"/>
      <c r="WKA55" s="14"/>
      <c r="WKB55" s="14"/>
      <c r="WKC55" s="14"/>
      <c r="WKD55" s="14"/>
      <c r="WKE55" s="14"/>
      <c r="WKF55" s="14"/>
      <c r="WKG55" s="14"/>
      <c r="WKH55" s="14"/>
      <c r="WKI55" s="14"/>
      <c r="WKJ55" s="14"/>
      <c r="WKK55" s="14"/>
      <c r="WKL55" s="14"/>
      <c r="WKM55" s="14"/>
      <c r="WKN55" s="14"/>
      <c r="WKO55" s="14"/>
      <c r="WKP55" s="14"/>
      <c r="WKQ55" s="14"/>
      <c r="WKR55" s="14"/>
      <c r="WKS55" s="14"/>
      <c r="WKT55" s="14"/>
      <c r="WKU55" s="14"/>
      <c r="WKV55" s="14"/>
      <c r="WKW55" s="14"/>
      <c r="WKX55" s="14"/>
      <c r="WKY55" s="14"/>
      <c r="WKZ55" s="14"/>
      <c r="WLA55" s="14"/>
      <c r="WLB55" s="14"/>
      <c r="WLC55" s="14"/>
      <c r="WLD55" s="14"/>
      <c r="WLE55" s="14"/>
      <c r="WLF55" s="14"/>
      <c r="WLG55" s="14"/>
      <c r="WLH55" s="14"/>
      <c r="WLI55" s="14"/>
      <c r="WLJ55" s="14"/>
      <c r="WLK55" s="14"/>
      <c r="WLL55" s="14"/>
      <c r="WLM55" s="14"/>
      <c r="WLN55" s="14"/>
      <c r="WLO55" s="14"/>
      <c r="WLP55" s="14"/>
      <c r="WLQ55" s="14"/>
      <c r="WLR55" s="14"/>
      <c r="WLS55" s="14"/>
      <c r="WLT55" s="14"/>
      <c r="WLU55" s="14"/>
      <c r="WLV55" s="14"/>
      <c r="WLW55" s="14"/>
      <c r="WLX55" s="14"/>
      <c r="WLY55" s="14"/>
      <c r="WLZ55" s="14"/>
      <c r="WMA55" s="14"/>
      <c r="WMB55" s="14"/>
      <c r="WMC55" s="14"/>
      <c r="WMD55" s="14"/>
      <c r="WME55" s="14"/>
      <c r="WMF55" s="14"/>
      <c r="WMG55" s="14"/>
      <c r="WMH55" s="14"/>
      <c r="WMI55" s="14"/>
      <c r="WMJ55" s="14"/>
      <c r="WMK55" s="14"/>
      <c r="WML55" s="14"/>
      <c r="WMM55" s="14"/>
      <c r="WMN55" s="14"/>
      <c r="WMO55" s="14"/>
      <c r="WMP55" s="14"/>
      <c r="WMQ55" s="14"/>
      <c r="WMR55" s="14"/>
      <c r="WMS55" s="14"/>
      <c r="WMT55" s="14"/>
      <c r="WMU55" s="14"/>
      <c r="WMV55" s="14"/>
      <c r="WMW55" s="14"/>
      <c r="WMX55" s="14"/>
      <c r="WMY55" s="14"/>
      <c r="WMZ55" s="14"/>
      <c r="WNA55" s="14"/>
      <c r="WNB55" s="14"/>
      <c r="WNC55" s="14"/>
      <c r="WND55" s="14"/>
      <c r="WNE55" s="14"/>
      <c r="WNF55" s="14"/>
      <c r="WNG55" s="14"/>
      <c r="WNH55" s="14"/>
      <c r="WNI55" s="14"/>
      <c r="WNJ55" s="14"/>
      <c r="WNK55" s="14"/>
      <c r="WNL55" s="14"/>
      <c r="WNM55" s="14"/>
      <c r="WNN55" s="14"/>
      <c r="WNO55" s="14"/>
      <c r="WNP55" s="14"/>
      <c r="WNQ55" s="14"/>
      <c r="WNR55" s="14"/>
      <c r="WNS55" s="14"/>
      <c r="WNT55" s="14"/>
      <c r="WNU55" s="14"/>
      <c r="WNV55" s="14"/>
      <c r="WNW55" s="14"/>
      <c r="WNX55" s="14"/>
      <c r="WNY55" s="14"/>
      <c r="WNZ55" s="14"/>
      <c r="WOA55" s="14"/>
      <c r="WOB55" s="14"/>
      <c r="WOC55" s="14"/>
      <c r="WOD55" s="14"/>
      <c r="WOE55" s="14"/>
      <c r="WOF55" s="14"/>
      <c r="WOG55" s="14"/>
      <c r="WOH55" s="14"/>
      <c r="WOI55" s="14"/>
      <c r="WOJ55" s="14"/>
      <c r="WOK55" s="14"/>
      <c r="WOL55" s="14"/>
      <c r="WOM55" s="14"/>
      <c r="WON55" s="14"/>
      <c r="WOO55" s="14"/>
      <c r="WOP55" s="14"/>
      <c r="WOQ55" s="14"/>
      <c r="WOR55" s="14"/>
      <c r="WOS55" s="14"/>
      <c r="WOT55" s="14"/>
      <c r="WOU55" s="14"/>
      <c r="WOV55" s="14"/>
      <c r="WOW55" s="14"/>
      <c r="WOX55" s="14"/>
      <c r="WOY55" s="14"/>
      <c r="WOZ55" s="14"/>
      <c r="WPA55" s="14"/>
      <c r="WPB55" s="14"/>
      <c r="WPC55" s="14"/>
      <c r="WPD55" s="14"/>
      <c r="WPE55" s="14"/>
      <c r="WPF55" s="14"/>
      <c r="WPG55" s="14"/>
      <c r="WPH55" s="14"/>
      <c r="WPI55" s="14"/>
      <c r="WPJ55" s="14"/>
      <c r="WPK55" s="14"/>
      <c r="WPL55" s="14"/>
      <c r="WPM55" s="14"/>
      <c r="WPN55" s="14"/>
      <c r="WPO55" s="14"/>
      <c r="WPP55" s="14"/>
      <c r="WPQ55" s="14"/>
      <c r="WPR55" s="14"/>
      <c r="WPS55" s="14"/>
      <c r="WPT55" s="14"/>
      <c r="WPU55" s="14"/>
      <c r="WPV55" s="14"/>
      <c r="WPW55" s="14"/>
      <c r="WPX55" s="14"/>
      <c r="WPY55" s="14"/>
      <c r="WPZ55" s="14"/>
      <c r="WQA55" s="14"/>
      <c r="WQB55" s="14"/>
      <c r="WQC55" s="14"/>
      <c r="WQD55" s="14"/>
      <c r="WQE55" s="14"/>
      <c r="WQF55" s="14"/>
      <c r="WQG55" s="14"/>
      <c r="WQH55" s="14"/>
      <c r="WQI55" s="14"/>
      <c r="WQJ55" s="14"/>
      <c r="WQK55" s="14"/>
      <c r="WQL55" s="14"/>
      <c r="WQM55" s="14"/>
      <c r="WQN55" s="14"/>
      <c r="WQO55" s="14"/>
      <c r="WQP55" s="14"/>
      <c r="WQQ55" s="14"/>
      <c r="WQR55" s="14"/>
      <c r="WQS55" s="14"/>
      <c r="WQT55" s="14"/>
      <c r="WQU55" s="14"/>
      <c r="WQV55" s="14"/>
      <c r="WQW55" s="14"/>
      <c r="WQX55" s="14"/>
      <c r="WQY55" s="14"/>
      <c r="WQZ55" s="14"/>
      <c r="WRA55" s="14"/>
      <c r="WRB55" s="14"/>
      <c r="WRC55" s="14"/>
      <c r="WRD55" s="14"/>
      <c r="WRE55" s="14"/>
      <c r="WRF55" s="14"/>
      <c r="WRG55" s="14"/>
      <c r="WRH55" s="14"/>
      <c r="WRI55" s="14"/>
      <c r="WRJ55" s="14"/>
      <c r="WRK55" s="14"/>
      <c r="WRL55" s="14"/>
      <c r="WRM55" s="14"/>
      <c r="WRN55" s="14"/>
      <c r="WRO55" s="14"/>
      <c r="WRP55" s="14"/>
      <c r="WRQ55" s="14"/>
      <c r="WRR55" s="14"/>
      <c r="WRS55" s="14"/>
      <c r="WRT55" s="14"/>
      <c r="WRU55" s="14"/>
      <c r="WRV55" s="14"/>
      <c r="WRW55" s="14"/>
      <c r="WRX55" s="14"/>
      <c r="WRY55" s="14"/>
      <c r="WRZ55" s="14"/>
      <c r="WSA55" s="14"/>
      <c r="WSB55" s="14"/>
      <c r="WSC55" s="14"/>
      <c r="WSD55" s="14"/>
      <c r="WSE55" s="14"/>
      <c r="WSF55" s="14"/>
      <c r="WSG55" s="14"/>
      <c r="WSH55" s="14"/>
      <c r="WSI55" s="14"/>
      <c r="WSJ55" s="14"/>
      <c r="WSK55" s="14"/>
      <c r="WSL55" s="14"/>
      <c r="WSM55" s="14"/>
      <c r="WSN55" s="14"/>
      <c r="WSO55" s="14"/>
      <c r="WSP55" s="14"/>
      <c r="WSQ55" s="14"/>
      <c r="WSR55" s="14"/>
      <c r="WSS55" s="14"/>
      <c r="WST55" s="14"/>
      <c r="WSU55" s="14"/>
      <c r="WSV55" s="14"/>
      <c r="WSW55" s="14"/>
      <c r="WSX55" s="14"/>
      <c r="WSY55" s="14"/>
      <c r="WSZ55" s="14"/>
      <c r="WTA55" s="14"/>
      <c r="WTB55" s="14"/>
      <c r="WTC55" s="14"/>
      <c r="WTD55" s="14"/>
      <c r="WTE55" s="14"/>
      <c r="WTF55" s="14"/>
      <c r="WTG55" s="14"/>
      <c r="WTH55" s="14"/>
      <c r="WTI55" s="14"/>
      <c r="WTJ55" s="14"/>
      <c r="WTK55" s="14"/>
      <c r="WTL55" s="14"/>
      <c r="WTM55" s="14"/>
      <c r="WTN55" s="14"/>
      <c r="WTO55" s="14"/>
      <c r="WTP55" s="14"/>
      <c r="WTQ55" s="14"/>
      <c r="WTR55" s="14"/>
      <c r="WTS55" s="14"/>
      <c r="WTT55" s="14"/>
      <c r="WTU55" s="14"/>
      <c r="WTV55" s="14"/>
      <c r="WTW55" s="14"/>
      <c r="WTX55" s="14"/>
      <c r="WTY55" s="14"/>
      <c r="WTZ55" s="14"/>
      <c r="WUA55" s="14"/>
      <c r="WUB55" s="14"/>
      <c r="WUC55" s="14"/>
      <c r="WUD55" s="14"/>
      <c r="WUE55" s="14"/>
      <c r="WUF55" s="14"/>
      <c r="WUG55" s="14"/>
      <c r="WUH55" s="14"/>
      <c r="WUI55" s="14"/>
      <c r="WUJ55" s="14"/>
      <c r="WUK55" s="14"/>
      <c r="WUL55" s="14"/>
      <c r="WUM55" s="14"/>
      <c r="WUN55" s="14"/>
      <c r="WUO55" s="14"/>
      <c r="WUP55" s="14"/>
      <c r="WUQ55" s="14"/>
      <c r="WUR55" s="14"/>
      <c r="WUS55" s="14"/>
      <c r="WUT55" s="14"/>
      <c r="WUU55" s="14"/>
      <c r="WUV55" s="14"/>
      <c r="WUW55" s="14"/>
      <c r="WUX55" s="14"/>
      <c r="WUY55" s="14"/>
      <c r="WUZ55" s="14"/>
      <c r="WVA55" s="14"/>
      <c r="WVB55" s="14"/>
      <c r="WVC55" s="14"/>
      <c r="WVD55" s="14"/>
      <c r="WVE55" s="14"/>
      <c r="WVF55" s="14"/>
      <c r="WVG55" s="14"/>
      <c r="WVH55" s="14"/>
      <c r="WVI55" s="14"/>
      <c r="WVJ55" s="14"/>
      <c r="WVK55" s="14"/>
      <c r="WVL55" s="14"/>
      <c r="WVM55" s="14"/>
      <c r="WVN55" s="14"/>
      <c r="WVO55" s="14"/>
      <c r="WVP55" s="14"/>
      <c r="WVQ55" s="14"/>
      <c r="WVR55" s="14"/>
      <c r="WVS55" s="14"/>
      <c r="WVT55" s="14"/>
      <c r="WVU55" s="14"/>
      <c r="WVV55" s="14"/>
      <c r="WVW55" s="14"/>
      <c r="WVX55" s="14"/>
      <c r="WVY55" s="14"/>
      <c r="WVZ55" s="14"/>
      <c r="WWA55" s="14"/>
      <c r="WWB55" s="14"/>
      <c r="WWC55" s="14"/>
      <c r="WWD55" s="14"/>
      <c r="WWE55" s="14"/>
      <c r="WWF55" s="14"/>
      <c r="WWG55" s="14"/>
      <c r="WWH55" s="14"/>
      <c r="WWI55" s="14"/>
      <c r="WWJ55" s="14"/>
      <c r="WWK55" s="14"/>
      <c r="WWL55" s="14"/>
      <c r="WWM55" s="14"/>
      <c r="WWN55" s="14"/>
      <c r="WWO55" s="14"/>
      <c r="WWP55" s="14"/>
      <c r="WWQ55" s="14"/>
      <c r="WWR55" s="14"/>
      <c r="WWS55" s="14"/>
      <c r="WWT55" s="14"/>
      <c r="WWU55" s="14"/>
      <c r="WWV55" s="14"/>
      <c r="WWW55" s="14"/>
      <c r="WWX55" s="14"/>
      <c r="WWY55" s="14"/>
      <c r="WWZ55" s="14"/>
      <c r="WXA55" s="14"/>
      <c r="WXB55" s="14"/>
      <c r="WXC55" s="14"/>
      <c r="WXD55" s="14"/>
      <c r="WXE55" s="14"/>
      <c r="WXF55" s="14"/>
      <c r="WXG55" s="14"/>
      <c r="WXH55" s="14"/>
      <c r="WXI55" s="14"/>
      <c r="WXJ55" s="14"/>
      <c r="WXK55" s="14"/>
      <c r="WXL55" s="14"/>
      <c r="WXM55" s="14"/>
      <c r="WXN55" s="14"/>
      <c r="WXO55" s="14"/>
      <c r="WXP55" s="14"/>
      <c r="WXQ55" s="14"/>
      <c r="WXR55" s="14"/>
      <c r="WXS55" s="14"/>
      <c r="WXT55" s="14"/>
      <c r="WXU55" s="14"/>
      <c r="WXV55" s="14"/>
      <c r="WXW55" s="14"/>
      <c r="WXX55" s="14"/>
      <c r="WXY55" s="14"/>
      <c r="WXZ55" s="14"/>
      <c r="WYA55" s="14"/>
      <c r="WYB55" s="14"/>
      <c r="WYC55" s="14"/>
      <c r="WYD55" s="14"/>
      <c r="WYE55" s="14"/>
      <c r="WYF55" s="14"/>
      <c r="WYG55" s="14"/>
      <c r="WYH55" s="14"/>
      <c r="WYI55" s="14"/>
      <c r="WYJ55" s="14"/>
      <c r="WYK55" s="14"/>
      <c r="WYL55" s="14"/>
      <c r="WYM55" s="14"/>
      <c r="WYN55" s="14"/>
      <c r="WYO55" s="14"/>
      <c r="WYP55" s="14"/>
      <c r="WYQ55" s="14"/>
      <c r="WYR55" s="14"/>
      <c r="WYS55" s="14"/>
      <c r="WYT55" s="14"/>
      <c r="WYU55" s="14"/>
      <c r="WYV55" s="14"/>
      <c r="WYW55" s="14"/>
      <c r="WYX55" s="14"/>
      <c r="WYY55" s="14"/>
      <c r="WYZ55" s="14"/>
      <c r="WZA55" s="14"/>
      <c r="WZB55" s="14"/>
      <c r="WZC55" s="14"/>
      <c r="WZD55" s="14"/>
      <c r="WZE55" s="14"/>
      <c r="WZF55" s="14"/>
      <c r="WZG55" s="14"/>
      <c r="WZH55" s="14"/>
      <c r="WZI55" s="14"/>
      <c r="WZJ55" s="14"/>
      <c r="WZK55" s="14"/>
      <c r="WZL55" s="14"/>
      <c r="WZM55" s="14"/>
      <c r="WZN55" s="14"/>
      <c r="WZO55" s="14"/>
      <c r="WZP55" s="14"/>
      <c r="WZQ55" s="14"/>
      <c r="WZR55" s="14"/>
      <c r="WZS55" s="14"/>
      <c r="WZT55" s="14"/>
      <c r="WZU55" s="14"/>
      <c r="WZV55" s="14"/>
      <c r="WZW55" s="14"/>
      <c r="WZX55" s="14"/>
      <c r="WZY55" s="14"/>
      <c r="WZZ55" s="14"/>
      <c r="XAA55" s="14"/>
      <c r="XAB55" s="14"/>
      <c r="XAC55" s="14"/>
      <c r="XAD55" s="14"/>
      <c r="XAE55" s="14"/>
      <c r="XAF55" s="14"/>
      <c r="XAG55" s="14"/>
      <c r="XAH55" s="14"/>
      <c r="XAI55" s="14"/>
      <c r="XAJ55" s="14"/>
      <c r="XAK55" s="14"/>
      <c r="XAL55" s="14"/>
      <c r="XAM55" s="14"/>
      <c r="XAN55" s="14"/>
      <c r="XAO55" s="14"/>
      <c r="XAP55" s="14"/>
      <c r="XAQ55" s="14"/>
      <c r="XAR55" s="14"/>
      <c r="XAS55" s="14"/>
      <c r="XAT55" s="14"/>
      <c r="XAU55" s="14"/>
      <c r="XAV55" s="14"/>
      <c r="XAW55" s="14"/>
      <c r="XAX55" s="14"/>
      <c r="XAY55" s="14"/>
      <c r="XAZ55" s="14"/>
      <c r="XBA55" s="14"/>
      <c r="XBB55" s="14"/>
      <c r="XBC55" s="14"/>
      <c r="XBD55" s="14"/>
      <c r="XBE55" s="14"/>
      <c r="XBF55" s="14"/>
      <c r="XBG55" s="14"/>
      <c r="XBH55" s="14"/>
      <c r="XBI55" s="14"/>
      <c r="XBJ55" s="14"/>
      <c r="XBK55" s="14"/>
      <c r="XBL55" s="14"/>
      <c r="XBM55" s="14"/>
      <c r="XBN55" s="14"/>
      <c r="XBO55" s="14"/>
      <c r="XBP55" s="14"/>
      <c r="XBQ55" s="14"/>
      <c r="XBR55" s="14"/>
      <c r="XBS55" s="14"/>
      <c r="XBT55" s="14"/>
      <c r="XBU55" s="14"/>
      <c r="XBV55" s="14"/>
      <c r="XBW55" s="14"/>
      <c r="XBX55" s="14"/>
      <c r="XBY55" s="14"/>
      <c r="XBZ55" s="14"/>
      <c r="XCA55" s="14"/>
      <c r="XCB55" s="14"/>
      <c r="XCC55" s="14"/>
      <c r="XCD55" s="14"/>
      <c r="XCE55" s="14"/>
      <c r="XCF55" s="14"/>
      <c r="XCG55" s="14"/>
      <c r="XCH55" s="14"/>
      <c r="XCI55" s="14"/>
      <c r="XCJ55" s="14"/>
      <c r="XCK55" s="14"/>
      <c r="XCL55" s="14"/>
      <c r="XCM55" s="14"/>
      <c r="XCN55" s="14"/>
      <c r="XCO55" s="14"/>
      <c r="XCP55" s="14"/>
      <c r="XCQ55" s="14"/>
      <c r="XCR55" s="14"/>
      <c r="XCS55" s="14"/>
      <c r="XCT55" s="14"/>
      <c r="XCU55" s="14"/>
      <c r="XCV55" s="14"/>
      <c r="XCW55" s="14"/>
      <c r="XCX55" s="14"/>
      <c r="XCY55" s="14"/>
      <c r="XCZ55" s="14"/>
      <c r="XDA55" s="14"/>
      <c r="XDB55" s="14"/>
      <c r="XDC55" s="14"/>
      <c r="XDD55" s="14"/>
      <c r="XDE55" s="14"/>
      <c r="XDF55" s="14"/>
      <c r="XDG55" s="14"/>
      <c r="XDH55" s="14"/>
      <c r="XDI55" s="14"/>
      <c r="XDJ55" s="14"/>
      <c r="XDK55" s="14"/>
      <c r="XDL55" s="14"/>
      <c r="XDM55" s="14"/>
      <c r="XDN55" s="14"/>
      <c r="XDO55" s="14"/>
      <c r="XDP55" s="14"/>
      <c r="XDQ55" s="14"/>
      <c r="XDR55" s="14"/>
      <c r="XDS55" s="14"/>
      <c r="XDT55" s="14"/>
      <c r="XDU55" s="14"/>
      <c r="XDV55" s="14"/>
      <c r="XDW55" s="14"/>
      <c r="XDX55" s="14"/>
      <c r="XDY55" s="14"/>
      <c r="XDZ55" s="14"/>
      <c r="XEA55" s="14"/>
      <c r="XEB55" s="14"/>
      <c r="XEC55" s="14"/>
      <c r="XED55" s="14"/>
      <c r="XEE55" s="14"/>
      <c r="XEF55" s="14"/>
      <c r="XEG55" s="14"/>
      <c r="XEH55" s="14"/>
      <c r="XEI55" s="14"/>
      <c r="XEJ55" s="14"/>
      <c r="XEK55" s="14"/>
      <c r="XEL55" s="14"/>
      <c r="XEM55" s="14"/>
      <c r="XEN55" s="14"/>
      <c r="XEO55" s="14"/>
      <c r="XEP55" s="14"/>
      <c r="XEQ55" s="14"/>
      <c r="XER55" s="14"/>
      <c r="XES55" s="14"/>
      <c r="XET55" s="14"/>
      <c r="XEU55" s="14"/>
      <c r="XEV55" s="14"/>
      <c r="XEW55" s="14"/>
      <c r="XEX55" s="14"/>
      <c r="XEY55" s="14"/>
      <c r="XEZ55" s="14"/>
      <c r="XFA55" s="14"/>
      <c r="XFB55" s="14"/>
      <c r="XFC55" s="14"/>
    </row>
    <row r="56" spans="2:16383" s="14" customFormat="1">
      <c r="B56" s="139" t="s">
        <v>217</v>
      </c>
      <c r="C56" s="114"/>
      <c r="D56" s="116">
        <f ca="1">IFERROR(D55/C55-1,"na")</f>
        <v>0.19746395804888106</v>
      </c>
      <c r="E56" s="116">
        <f t="shared" ref="E56" ca="1" si="9">IFERROR(E55/D55-1,"na")</f>
        <v>0.2278016766021751</v>
      </c>
      <c r="F56" s="116">
        <f t="shared" ref="F56" ca="1" si="10">IFERROR(F55/E55-1,"na")</f>
        <v>0.21825005491729166</v>
      </c>
      <c r="G56" s="116">
        <f t="shared" ref="G56" ca="1" si="11">IFERROR(G55/F55-1,"na")</f>
        <v>0.21877150737314177</v>
      </c>
      <c r="H56" s="116">
        <f t="shared" ref="H56" ca="1" si="12">IFERROR(H55/G55-1,"na")</f>
        <v>0.33693590539120999</v>
      </c>
      <c r="I56" s="116">
        <f t="shared" ref="I56" ca="1" si="13">IFERROR(I55/H55-1,"na")</f>
        <v>0.21451367541677246</v>
      </c>
      <c r="J56" s="116">
        <f t="shared" ref="J56" ca="1" si="14">IFERROR(J55/I55-1,"na")</f>
        <v>0.21223748268613263</v>
      </c>
      <c r="K56" s="116">
        <f t="shared" ref="K56" ca="1" si="15">IFERROR(K55/J55-1,"na")</f>
        <v>0.21056686908486077</v>
      </c>
      <c r="L56" s="116">
        <f t="shared" ref="L56" ca="1" si="16">IFERROR(L55/K55-1,"na")</f>
        <v>0.20903967744432017</v>
      </c>
      <c r="M56" s="116">
        <f t="shared" ref="M56" ca="1" si="17">IFERROR(M55/L55-1,"na")</f>
        <v>3.499999999999992E-2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 s="5"/>
      <c r="AR56" s="177"/>
      <c r="AS56" s="177"/>
      <c r="AT56" s="177"/>
      <c r="AU56" s="177"/>
      <c r="AV56" s="177"/>
      <c r="AW56" s="177"/>
      <c r="AX56" s="177"/>
      <c r="AY56" s="177"/>
      <c r="AZ56" s="177"/>
      <c r="BA56" s="48"/>
      <c r="BB56" s="177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103</v>
      </c>
      <c r="C57" s="115">
        <f ca="1">+INDEX(Model!$A:$AO,MATCH("EBITDA",Model!$A:$A,0),MATCH(DCF!C$51,Model!$3:$3,0))</f>
        <v>205.80632413071771</v>
      </c>
      <c r="D57" s="115">
        <f ca="1">+INDEX(Model!$A:$AO,MATCH("EBITDA",Model!$A:$A,0),MATCH(DCF!D$51,Model!$3:$3,0))</f>
        <v>246.4456554850602</v>
      </c>
      <c r="E57" s="115">
        <f ca="1">+INDEX(Model!$A:$AO,MATCH("EBITDA",Model!$A:$A,0),MATCH(DCF!E$51,Model!$3:$3,0))</f>
        <v>303.86653925459285</v>
      </c>
      <c r="F57" s="115">
        <f ca="1">+INDEX(Model!$A:$AO,MATCH("EBITDA",Model!$A:$A,0),MATCH(DCF!F$51,Model!$3:$3,0))</f>
        <v>373.28438706209869</v>
      </c>
      <c r="G57" s="115">
        <f ca="1">+INDEX(Model!$A:$AO,MATCH("EBITDA",Model!$A:$A,0),MATCH(DCF!G$51,Model!$3:$3,0))</f>
        <v>460.55281737431369</v>
      </c>
      <c r="H57" s="115">
        <f ca="1">+INDEX(Model!$A:$AO,MATCH("EBITDA",Model!$A:$A,0),MATCH(DCF!H$51,Model!$3:$3,0))</f>
        <v>625.56930938520338</v>
      </c>
      <c r="I57" s="115">
        <f ca="1">+INDEX(Model!$A:$AO,MATCH("EBITDA",Model!$A:$A,0),MATCH(DCF!I$51,Model!$3:$3,0))</f>
        <v>774.41014577904468</v>
      </c>
      <c r="J57" s="115">
        <f ca="1">+INDEX(Model!$A:$AO,MATCH("EBITDA",Model!$A:$A,0),MATCH(DCF!J$51,Model!$3:$3,0))</f>
        <v>959.56839671579814</v>
      </c>
      <c r="K57" s="115">
        <f ca="1">+INDEX(Model!$A:$AO,MATCH("EBITDA",Model!$A:$A,0),MATCH(DCF!K$51,Model!$3:$3,0))</f>
        <v>1190.1644672923967</v>
      </c>
      <c r="L57" s="115">
        <f ca="1">+INDEX(Model!$A:$AO,MATCH("EBITDA",Model!$A:$A,0),MATCH(DCF!L$51,Model!$3:$3,0))</f>
        <v>1477.0959759674288</v>
      </c>
      <c r="M57" s="163">
        <f ca="1">+L57*(1+$K$36)</f>
        <v>1528.7943351262886</v>
      </c>
      <c r="O57" s="7"/>
      <c r="AH57" s="14"/>
      <c r="AI57" s="14"/>
      <c r="AJ57" s="14"/>
      <c r="AK57" s="14"/>
      <c r="AL57" s="14"/>
      <c r="AM57" s="14"/>
      <c r="AN57" s="14"/>
      <c r="AO57" s="14"/>
      <c r="AP57" s="14"/>
      <c r="AQ57" s="5"/>
      <c r="AR57" s="177"/>
      <c r="AS57" s="177"/>
      <c r="AT57" s="177"/>
      <c r="AU57" s="177"/>
      <c r="AV57" s="177"/>
      <c r="AW57" s="177"/>
      <c r="AX57" s="177"/>
      <c r="AY57" s="177"/>
      <c r="AZ57" s="177"/>
      <c r="BA57" s="48"/>
      <c r="BB57" s="177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  <c r="AMJ57" s="14"/>
      <c r="AMK57" s="14"/>
      <c r="AML57" s="14"/>
      <c r="AMM57" s="14"/>
      <c r="AMN57" s="14"/>
      <c r="AMO57" s="14"/>
      <c r="AMP57" s="14"/>
      <c r="AMQ57" s="14"/>
      <c r="AMR57" s="14"/>
      <c r="AMS57" s="14"/>
      <c r="AMT57" s="14"/>
      <c r="AMU57" s="14"/>
      <c r="AMV57" s="14"/>
      <c r="AMW57" s="14"/>
      <c r="AMX57" s="14"/>
      <c r="AMY57" s="14"/>
      <c r="AMZ57" s="14"/>
      <c r="ANA57" s="14"/>
      <c r="ANB57" s="14"/>
      <c r="ANC57" s="14"/>
      <c r="AND57" s="14"/>
      <c r="ANE57" s="14"/>
      <c r="ANF57" s="14"/>
      <c r="ANG57" s="14"/>
      <c r="ANH57" s="14"/>
      <c r="ANI57" s="14"/>
      <c r="ANJ57" s="14"/>
      <c r="ANK57" s="14"/>
      <c r="ANL57" s="14"/>
      <c r="ANM57" s="14"/>
      <c r="ANN57" s="14"/>
      <c r="ANO57" s="14"/>
      <c r="ANP57" s="14"/>
      <c r="ANQ57" s="14"/>
      <c r="ANR57" s="14"/>
      <c r="ANS57" s="14"/>
      <c r="ANT57" s="14"/>
      <c r="ANU57" s="14"/>
      <c r="ANV57" s="14"/>
      <c r="ANW57" s="14"/>
      <c r="ANX57" s="14"/>
      <c r="ANY57" s="14"/>
      <c r="ANZ57" s="14"/>
      <c r="AOA57" s="14"/>
      <c r="AOB57" s="14"/>
      <c r="AOC57" s="14"/>
      <c r="AOD57" s="14"/>
      <c r="AOE57" s="14"/>
      <c r="AOF57" s="14"/>
      <c r="AOG57" s="14"/>
      <c r="AOH57" s="14"/>
      <c r="AOI57" s="14"/>
      <c r="AOJ57" s="14"/>
      <c r="AOK57" s="14"/>
      <c r="AOL57" s="14"/>
      <c r="AOM57" s="14"/>
      <c r="AON57" s="14"/>
      <c r="AOO57" s="14"/>
      <c r="AOP57" s="14"/>
      <c r="AOQ57" s="14"/>
      <c r="AOR57" s="14"/>
      <c r="AOS57" s="14"/>
      <c r="AOT57" s="14"/>
      <c r="AOU57" s="14"/>
      <c r="AOV57" s="14"/>
      <c r="AOW57" s="14"/>
      <c r="AOX57" s="14"/>
      <c r="AOY57" s="14"/>
      <c r="AOZ57" s="14"/>
      <c r="APA57" s="14"/>
      <c r="APB57" s="14"/>
      <c r="APC57" s="14"/>
      <c r="APD57" s="14"/>
      <c r="APE57" s="14"/>
      <c r="APF57" s="14"/>
      <c r="APG57" s="14"/>
      <c r="APH57" s="14"/>
      <c r="API57" s="14"/>
      <c r="APJ57" s="14"/>
      <c r="APK57" s="14"/>
      <c r="APL57" s="14"/>
      <c r="APM57" s="14"/>
      <c r="APN57" s="14"/>
      <c r="APO57" s="14"/>
      <c r="APP57" s="14"/>
      <c r="APQ57" s="14"/>
      <c r="APR57" s="14"/>
      <c r="APS57" s="14"/>
      <c r="APT57" s="14"/>
      <c r="APU57" s="14"/>
      <c r="APV57" s="14"/>
      <c r="APW57" s="14"/>
      <c r="APX57" s="14"/>
      <c r="APY57" s="14"/>
      <c r="APZ57" s="14"/>
      <c r="AQA57" s="14"/>
      <c r="AQB57" s="14"/>
      <c r="AQC57" s="14"/>
      <c r="AQD57" s="14"/>
      <c r="AQE57" s="14"/>
      <c r="AQF57" s="14"/>
      <c r="AQG57" s="14"/>
      <c r="AQH57" s="14"/>
      <c r="AQI57" s="14"/>
      <c r="AQJ57" s="14"/>
      <c r="AQK57" s="14"/>
      <c r="AQL57" s="14"/>
      <c r="AQM57" s="14"/>
      <c r="AQN57" s="14"/>
      <c r="AQO57" s="14"/>
      <c r="AQP57" s="14"/>
      <c r="AQQ57" s="14"/>
      <c r="AQR57" s="14"/>
      <c r="AQS57" s="14"/>
      <c r="AQT57" s="14"/>
      <c r="AQU57" s="14"/>
      <c r="AQV57" s="14"/>
      <c r="AQW57" s="14"/>
      <c r="AQX57" s="14"/>
      <c r="AQY57" s="14"/>
      <c r="AQZ57" s="14"/>
      <c r="ARA57" s="14"/>
      <c r="ARB57" s="14"/>
      <c r="ARC57" s="14"/>
      <c r="ARD57" s="14"/>
      <c r="ARE57" s="14"/>
      <c r="ARF57" s="14"/>
      <c r="ARG57" s="14"/>
      <c r="ARH57" s="14"/>
      <c r="ARI57" s="14"/>
      <c r="ARJ57" s="14"/>
      <c r="ARK57" s="14"/>
      <c r="ARL57" s="14"/>
      <c r="ARM57" s="14"/>
      <c r="ARN57" s="14"/>
      <c r="ARO57" s="14"/>
      <c r="ARP57" s="14"/>
      <c r="ARQ57" s="14"/>
      <c r="ARR57" s="14"/>
      <c r="ARS57" s="14"/>
      <c r="ART57" s="14"/>
      <c r="ARU57" s="14"/>
      <c r="ARV57" s="14"/>
      <c r="ARW57" s="14"/>
      <c r="ARX57" s="14"/>
      <c r="ARY57" s="14"/>
      <c r="ARZ57" s="14"/>
      <c r="ASA57" s="14"/>
      <c r="ASB57" s="14"/>
      <c r="ASC57" s="14"/>
      <c r="ASD57" s="14"/>
      <c r="ASE57" s="14"/>
      <c r="ASF57" s="14"/>
      <c r="ASG57" s="14"/>
      <c r="ASH57" s="14"/>
      <c r="ASI57" s="14"/>
      <c r="ASJ57" s="14"/>
      <c r="ASK57" s="14"/>
      <c r="ASL57" s="14"/>
      <c r="ASM57" s="14"/>
      <c r="ASN57" s="14"/>
      <c r="ASO57" s="14"/>
      <c r="ASP57" s="14"/>
      <c r="ASQ57" s="14"/>
      <c r="ASR57" s="14"/>
      <c r="ASS57" s="14"/>
      <c r="AST57" s="14"/>
      <c r="ASU57" s="14"/>
      <c r="ASV57" s="14"/>
      <c r="ASW57" s="14"/>
      <c r="ASX57" s="14"/>
      <c r="ASY57" s="14"/>
      <c r="ASZ57" s="14"/>
      <c r="ATA57" s="14"/>
      <c r="ATB57" s="14"/>
      <c r="ATC57" s="14"/>
      <c r="ATD57" s="14"/>
      <c r="ATE57" s="14"/>
      <c r="ATF57" s="14"/>
      <c r="ATG57" s="14"/>
      <c r="ATH57" s="14"/>
      <c r="ATI57" s="14"/>
      <c r="ATJ57" s="14"/>
      <c r="ATK57" s="14"/>
      <c r="ATL57" s="14"/>
      <c r="ATM57" s="14"/>
      <c r="ATN57" s="14"/>
      <c r="ATO57" s="14"/>
      <c r="ATP57" s="14"/>
      <c r="ATQ57" s="14"/>
      <c r="ATR57" s="14"/>
      <c r="ATS57" s="14"/>
      <c r="ATT57" s="14"/>
      <c r="ATU57" s="14"/>
      <c r="ATV57" s="14"/>
      <c r="ATW57" s="14"/>
      <c r="ATX57" s="14"/>
      <c r="ATY57" s="14"/>
      <c r="ATZ57" s="14"/>
      <c r="AUA57" s="14"/>
      <c r="AUB57" s="14"/>
      <c r="AUC57" s="14"/>
      <c r="AUD57" s="14"/>
      <c r="AUE57" s="14"/>
      <c r="AUF57" s="14"/>
      <c r="AUG57" s="14"/>
      <c r="AUH57" s="14"/>
      <c r="AUI57" s="14"/>
      <c r="AUJ57" s="14"/>
      <c r="AUK57" s="14"/>
      <c r="AUL57" s="14"/>
      <c r="AUM57" s="14"/>
      <c r="AUN57" s="14"/>
      <c r="AUO57" s="14"/>
      <c r="AUP57" s="14"/>
      <c r="AUQ57" s="14"/>
      <c r="AUR57" s="14"/>
      <c r="AUS57" s="14"/>
      <c r="AUT57" s="14"/>
      <c r="AUU57" s="14"/>
      <c r="AUV57" s="14"/>
      <c r="AUW57" s="14"/>
      <c r="AUX57" s="14"/>
      <c r="AUY57" s="14"/>
      <c r="AUZ57" s="14"/>
      <c r="AVA57" s="14"/>
      <c r="AVB57" s="14"/>
      <c r="AVC57" s="14"/>
      <c r="AVD57" s="14"/>
      <c r="AVE57" s="14"/>
      <c r="AVF57" s="14"/>
      <c r="AVG57" s="14"/>
      <c r="AVH57" s="14"/>
      <c r="AVI57" s="14"/>
      <c r="AVJ57" s="14"/>
      <c r="AVK57" s="14"/>
      <c r="AVL57" s="14"/>
      <c r="AVM57" s="14"/>
      <c r="AVN57" s="14"/>
      <c r="AVO57" s="14"/>
      <c r="AVP57" s="14"/>
      <c r="AVQ57" s="14"/>
      <c r="AVR57" s="14"/>
      <c r="AVS57" s="14"/>
      <c r="AVT57" s="14"/>
      <c r="AVU57" s="14"/>
      <c r="AVV57" s="14"/>
      <c r="AVW57" s="14"/>
      <c r="AVX57" s="14"/>
      <c r="AVY57" s="14"/>
      <c r="AVZ57" s="14"/>
      <c r="AWA57" s="14"/>
      <c r="AWB57" s="14"/>
      <c r="AWC57" s="14"/>
      <c r="AWD57" s="14"/>
      <c r="AWE57" s="14"/>
      <c r="AWF57" s="14"/>
      <c r="AWG57" s="14"/>
      <c r="AWH57" s="14"/>
      <c r="AWI57" s="14"/>
      <c r="AWJ57" s="14"/>
      <c r="AWK57" s="14"/>
      <c r="AWL57" s="14"/>
      <c r="AWM57" s="14"/>
      <c r="AWN57" s="14"/>
      <c r="AWO57" s="14"/>
      <c r="AWP57" s="14"/>
      <c r="AWQ57" s="14"/>
      <c r="AWR57" s="14"/>
      <c r="AWS57" s="14"/>
      <c r="AWT57" s="14"/>
      <c r="AWU57" s="14"/>
      <c r="AWV57" s="14"/>
      <c r="AWW57" s="14"/>
      <c r="AWX57" s="14"/>
      <c r="AWY57" s="14"/>
      <c r="AWZ57" s="14"/>
      <c r="AXA57" s="14"/>
      <c r="AXB57" s="14"/>
      <c r="AXC57" s="14"/>
      <c r="AXD57" s="14"/>
      <c r="AXE57" s="14"/>
      <c r="AXF57" s="14"/>
      <c r="AXG57" s="14"/>
      <c r="AXH57" s="14"/>
      <c r="AXI57" s="14"/>
      <c r="AXJ57" s="14"/>
      <c r="AXK57" s="14"/>
      <c r="AXL57" s="14"/>
      <c r="AXM57" s="14"/>
      <c r="AXN57" s="14"/>
      <c r="AXO57" s="14"/>
      <c r="AXP57" s="14"/>
      <c r="AXQ57" s="14"/>
      <c r="AXR57" s="14"/>
      <c r="AXS57" s="14"/>
      <c r="AXT57" s="14"/>
      <c r="AXU57" s="14"/>
      <c r="AXV57" s="14"/>
      <c r="AXW57" s="14"/>
      <c r="AXX57" s="14"/>
      <c r="AXY57" s="14"/>
      <c r="AXZ57" s="14"/>
      <c r="AYA57" s="14"/>
      <c r="AYB57" s="14"/>
      <c r="AYC57" s="14"/>
      <c r="AYD57" s="14"/>
      <c r="AYE57" s="14"/>
      <c r="AYF57" s="14"/>
      <c r="AYG57" s="14"/>
      <c r="AYH57" s="14"/>
      <c r="AYI57" s="14"/>
      <c r="AYJ57" s="14"/>
      <c r="AYK57" s="14"/>
      <c r="AYL57" s="14"/>
      <c r="AYM57" s="14"/>
      <c r="AYN57" s="14"/>
      <c r="AYO57" s="14"/>
      <c r="AYP57" s="14"/>
      <c r="AYQ57" s="14"/>
      <c r="AYR57" s="14"/>
      <c r="AYS57" s="14"/>
      <c r="AYT57" s="14"/>
      <c r="AYU57" s="14"/>
      <c r="AYV57" s="14"/>
      <c r="AYW57" s="14"/>
      <c r="AYX57" s="14"/>
      <c r="AYY57" s="14"/>
      <c r="AYZ57" s="14"/>
      <c r="AZA57" s="14"/>
      <c r="AZB57" s="14"/>
      <c r="AZC57" s="14"/>
      <c r="AZD57" s="14"/>
      <c r="AZE57" s="14"/>
      <c r="AZF57" s="14"/>
      <c r="AZG57" s="14"/>
      <c r="AZH57" s="14"/>
      <c r="AZI57" s="14"/>
      <c r="AZJ57" s="14"/>
      <c r="AZK57" s="14"/>
      <c r="AZL57" s="14"/>
      <c r="AZM57" s="14"/>
      <c r="AZN57" s="14"/>
      <c r="AZO57" s="14"/>
      <c r="AZP57" s="14"/>
      <c r="AZQ57" s="14"/>
      <c r="AZR57" s="14"/>
      <c r="AZS57" s="14"/>
      <c r="AZT57" s="14"/>
      <c r="AZU57" s="14"/>
      <c r="AZV57" s="14"/>
      <c r="AZW57" s="14"/>
      <c r="AZX57" s="14"/>
      <c r="AZY57" s="14"/>
      <c r="AZZ57" s="14"/>
      <c r="BAA57" s="14"/>
      <c r="BAB57" s="14"/>
      <c r="BAC57" s="14"/>
      <c r="BAD57" s="14"/>
      <c r="BAE57" s="14"/>
      <c r="BAF57" s="14"/>
      <c r="BAG57" s="14"/>
      <c r="BAH57" s="14"/>
      <c r="BAI57" s="14"/>
      <c r="BAJ57" s="14"/>
      <c r="BAK57" s="14"/>
      <c r="BAL57" s="14"/>
      <c r="BAM57" s="14"/>
      <c r="BAN57" s="14"/>
      <c r="BAO57" s="14"/>
      <c r="BAP57" s="14"/>
      <c r="BAQ57" s="14"/>
      <c r="BAR57" s="14"/>
      <c r="BAS57" s="14"/>
      <c r="BAT57" s="14"/>
      <c r="BAU57" s="14"/>
      <c r="BAV57" s="14"/>
      <c r="BAW57" s="14"/>
      <c r="BAX57" s="14"/>
      <c r="BAY57" s="14"/>
      <c r="BAZ57" s="14"/>
      <c r="BBA57" s="14"/>
      <c r="BBB57" s="14"/>
      <c r="BBC57" s="14"/>
      <c r="BBD57" s="14"/>
      <c r="BBE57" s="14"/>
      <c r="BBF57" s="14"/>
      <c r="BBG57" s="14"/>
      <c r="BBH57" s="14"/>
      <c r="BBI57" s="14"/>
      <c r="BBJ57" s="14"/>
      <c r="BBK57" s="14"/>
      <c r="BBL57" s="14"/>
      <c r="BBM57" s="14"/>
      <c r="BBN57" s="14"/>
      <c r="BBO57" s="14"/>
      <c r="BBP57" s="14"/>
      <c r="BBQ57" s="14"/>
      <c r="BBR57" s="14"/>
      <c r="BBS57" s="14"/>
      <c r="BBT57" s="14"/>
      <c r="BBU57" s="14"/>
      <c r="BBV57" s="14"/>
      <c r="BBW57" s="14"/>
      <c r="BBX57" s="14"/>
      <c r="BBY57" s="14"/>
      <c r="BBZ57" s="14"/>
      <c r="BCA57" s="14"/>
      <c r="BCB57" s="14"/>
      <c r="BCC57" s="14"/>
      <c r="BCD57" s="14"/>
      <c r="BCE57" s="14"/>
      <c r="BCF57" s="14"/>
      <c r="BCG57" s="14"/>
      <c r="BCH57" s="14"/>
      <c r="BCI57" s="14"/>
      <c r="BCJ57" s="14"/>
      <c r="BCK57" s="14"/>
      <c r="BCL57" s="14"/>
      <c r="BCM57" s="14"/>
      <c r="BCN57" s="14"/>
      <c r="BCO57" s="14"/>
      <c r="BCP57" s="14"/>
      <c r="BCQ57" s="14"/>
      <c r="BCR57" s="14"/>
      <c r="BCS57" s="14"/>
      <c r="BCT57" s="14"/>
      <c r="BCU57" s="14"/>
      <c r="BCV57" s="14"/>
      <c r="BCW57" s="14"/>
      <c r="BCX57" s="14"/>
      <c r="BCY57" s="14"/>
      <c r="BCZ57" s="14"/>
      <c r="BDA57" s="14"/>
      <c r="BDB57" s="14"/>
      <c r="BDC57" s="14"/>
      <c r="BDD57" s="14"/>
      <c r="BDE57" s="14"/>
      <c r="BDF57" s="14"/>
      <c r="BDG57" s="14"/>
      <c r="BDH57" s="14"/>
      <c r="BDI57" s="14"/>
      <c r="BDJ57" s="14"/>
      <c r="BDK57" s="14"/>
      <c r="BDL57" s="14"/>
      <c r="BDM57" s="14"/>
      <c r="BDN57" s="14"/>
      <c r="BDO57" s="14"/>
      <c r="BDP57" s="14"/>
      <c r="BDQ57" s="14"/>
      <c r="BDR57" s="14"/>
      <c r="BDS57" s="14"/>
      <c r="BDT57" s="14"/>
      <c r="BDU57" s="14"/>
      <c r="BDV57" s="14"/>
      <c r="BDW57" s="14"/>
      <c r="BDX57" s="14"/>
      <c r="BDY57" s="14"/>
      <c r="BDZ57" s="14"/>
      <c r="BEA57" s="14"/>
      <c r="BEB57" s="14"/>
      <c r="BEC57" s="14"/>
      <c r="BED57" s="14"/>
      <c r="BEE57" s="14"/>
      <c r="BEF57" s="14"/>
      <c r="BEG57" s="14"/>
      <c r="BEH57" s="14"/>
      <c r="BEI57" s="14"/>
      <c r="BEJ57" s="14"/>
      <c r="BEK57" s="14"/>
      <c r="BEL57" s="14"/>
      <c r="BEM57" s="14"/>
      <c r="BEN57" s="14"/>
      <c r="BEO57" s="14"/>
      <c r="BEP57" s="14"/>
      <c r="BEQ57" s="14"/>
      <c r="BER57" s="14"/>
      <c r="BES57" s="14"/>
      <c r="BET57" s="14"/>
      <c r="BEU57" s="14"/>
      <c r="BEV57" s="14"/>
      <c r="BEW57" s="14"/>
      <c r="BEX57" s="14"/>
      <c r="BEY57" s="14"/>
      <c r="BEZ57" s="14"/>
      <c r="BFA57" s="14"/>
      <c r="BFB57" s="14"/>
      <c r="BFC57" s="14"/>
      <c r="BFD57" s="14"/>
      <c r="BFE57" s="14"/>
      <c r="BFF57" s="14"/>
      <c r="BFG57" s="14"/>
      <c r="BFH57" s="14"/>
      <c r="BFI57" s="14"/>
      <c r="BFJ57" s="14"/>
      <c r="BFK57" s="14"/>
      <c r="BFL57" s="14"/>
      <c r="BFM57" s="14"/>
      <c r="BFN57" s="14"/>
      <c r="BFO57" s="14"/>
      <c r="BFP57" s="14"/>
      <c r="BFQ57" s="14"/>
      <c r="BFR57" s="14"/>
      <c r="BFS57" s="14"/>
      <c r="BFT57" s="14"/>
      <c r="BFU57" s="14"/>
      <c r="BFV57" s="14"/>
      <c r="BFW57" s="14"/>
      <c r="BFX57" s="14"/>
      <c r="BFY57" s="14"/>
      <c r="BFZ57" s="14"/>
      <c r="BGA57" s="14"/>
      <c r="BGB57" s="14"/>
      <c r="BGC57" s="14"/>
      <c r="BGD57" s="14"/>
      <c r="BGE57" s="14"/>
      <c r="BGF57" s="14"/>
      <c r="BGG57" s="14"/>
      <c r="BGH57" s="14"/>
      <c r="BGI57" s="14"/>
      <c r="BGJ57" s="14"/>
      <c r="BGK57" s="14"/>
      <c r="BGL57" s="14"/>
      <c r="BGM57" s="14"/>
      <c r="BGN57" s="14"/>
      <c r="BGO57" s="14"/>
      <c r="BGP57" s="14"/>
      <c r="BGQ57" s="14"/>
      <c r="BGR57" s="14"/>
      <c r="BGS57" s="14"/>
      <c r="BGT57" s="14"/>
      <c r="BGU57" s="14"/>
      <c r="BGV57" s="14"/>
      <c r="BGW57" s="14"/>
      <c r="BGX57" s="14"/>
      <c r="BGY57" s="14"/>
      <c r="BGZ57" s="14"/>
      <c r="BHA57" s="14"/>
      <c r="BHB57" s="14"/>
      <c r="BHC57" s="14"/>
      <c r="BHD57" s="14"/>
      <c r="BHE57" s="14"/>
      <c r="BHF57" s="14"/>
      <c r="BHG57" s="14"/>
      <c r="BHH57" s="14"/>
      <c r="BHI57" s="14"/>
      <c r="BHJ57" s="14"/>
      <c r="BHK57" s="14"/>
      <c r="BHL57" s="14"/>
      <c r="BHM57" s="14"/>
      <c r="BHN57" s="14"/>
      <c r="BHO57" s="14"/>
      <c r="BHP57" s="14"/>
      <c r="BHQ57" s="14"/>
      <c r="BHR57" s="14"/>
      <c r="BHS57" s="14"/>
      <c r="BHT57" s="14"/>
      <c r="BHU57" s="14"/>
      <c r="BHV57" s="14"/>
      <c r="BHW57" s="14"/>
      <c r="BHX57" s="14"/>
      <c r="BHY57" s="14"/>
      <c r="BHZ57" s="14"/>
      <c r="BIA57" s="14"/>
      <c r="BIB57" s="14"/>
      <c r="BIC57" s="14"/>
      <c r="BID57" s="14"/>
      <c r="BIE57" s="14"/>
      <c r="BIF57" s="14"/>
      <c r="BIG57" s="14"/>
      <c r="BIH57" s="14"/>
      <c r="BII57" s="14"/>
      <c r="BIJ57" s="14"/>
      <c r="BIK57" s="14"/>
      <c r="BIL57" s="14"/>
      <c r="BIM57" s="14"/>
      <c r="BIN57" s="14"/>
      <c r="BIO57" s="14"/>
      <c r="BIP57" s="14"/>
      <c r="BIQ57" s="14"/>
      <c r="BIR57" s="14"/>
      <c r="BIS57" s="14"/>
      <c r="BIT57" s="14"/>
      <c r="BIU57" s="14"/>
      <c r="BIV57" s="14"/>
      <c r="BIW57" s="14"/>
      <c r="BIX57" s="14"/>
      <c r="BIY57" s="14"/>
      <c r="BIZ57" s="14"/>
      <c r="BJA57" s="14"/>
      <c r="BJB57" s="14"/>
      <c r="BJC57" s="14"/>
      <c r="BJD57" s="14"/>
      <c r="BJE57" s="14"/>
      <c r="BJF57" s="14"/>
      <c r="BJG57" s="14"/>
      <c r="BJH57" s="14"/>
      <c r="BJI57" s="14"/>
      <c r="BJJ57" s="14"/>
      <c r="BJK57" s="14"/>
      <c r="BJL57" s="14"/>
      <c r="BJM57" s="14"/>
      <c r="BJN57" s="14"/>
      <c r="BJO57" s="14"/>
      <c r="BJP57" s="14"/>
      <c r="BJQ57" s="14"/>
      <c r="BJR57" s="14"/>
      <c r="BJS57" s="14"/>
      <c r="BJT57" s="14"/>
      <c r="BJU57" s="14"/>
      <c r="BJV57" s="14"/>
      <c r="BJW57" s="14"/>
      <c r="BJX57" s="14"/>
      <c r="BJY57" s="14"/>
      <c r="BJZ57" s="14"/>
      <c r="BKA57" s="14"/>
      <c r="BKB57" s="14"/>
      <c r="BKC57" s="14"/>
      <c r="BKD57" s="14"/>
      <c r="BKE57" s="14"/>
      <c r="BKF57" s="14"/>
      <c r="BKG57" s="14"/>
      <c r="BKH57" s="14"/>
      <c r="BKI57" s="14"/>
      <c r="BKJ57" s="14"/>
      <c r="BKK57" s="14"/>
      <c r="BKL57" s="14"/>
      <c r="BKM57" s="14"/>
      <c r="BKN57" s="14"/>
      <c r="BKO57" s="14"/>
      <c r="BKP57" s="14"/>
      <c r="BKQ57" s="14"/>
      <c r="BKR57" s="14"/>
      <c r="BKS57" s="14"/>
      <c r="BKT57" s="14"/>
      <c r="BKU57" s="14"/>
      <c r="BKV57" s="14"/>
      <c r="BKW57" s="14"/>
      <c r="BKX57" s="14"/>
      <c r="BKY57" s="14"/>
      <c r="BKZ57" s="14"/>
      <c r="BLA57" s="14"/>
      <c r="BLB57" s="14"/>
      <c r="BLC57" s="14"/>
      <c r="BLD57" s="14"/>
      <c r="BLE57" s="14"/>
      <c r="BLF57" s="14"/>
      <c r="BLG57" s="14"/>
      <c r="BLH57" s="14"/>
      <c r="BLI57" s="14"/>
      <c r="BLJ57" s="14"/>
      <c r="BLK57" s="14"/>
      <c r="BLL57" s="14"/>
      <c r="BLM57" s="14"/>
      <c r="BLN57" s="14"/>
      <c r="BLO57" s="14"/>
      <c r="BLP57" s="14"/>
      <c r="BLQ57" s="14"/>
      <c r="BLR57" s="14"/>
      <c r="BLS57" s="14"/>
      <c r="BLT57" s="14"/>
      <c r="BLU57" s="14"/>
      <c r="BLV57" s="14"/>
      <c r="BLW57" s="14"/>
      <c r="BLX57" s="14"/>
      <c r="BLY57" s="14"/>
      <c r="BLZ57" s="14"/>
      <c r="BMA57" s="14"/>
      <c r="BMB57" s="14"/>
      <c r="BMC57" s="14"/>
      <c r="BMD57" s="14"/>
      <c r="BME57" s="14"/>
      <c r="BMF57" s="14"/>
      <c r="BMG57" s="14"/>
      <c r="BMH57" s="14"/>
      <c r="BMI57" s="14"/>
      <c r="BMJ57" s="14"/>
      <c r="BMK57" s="14"/>
      <c r="BML57" s="14"/>
      <c r="BMM57" s="14"/>
      <c r="BMN57" s="14"/>
      <c r="BMO57" s="14"/>
      <c r="BMP57" s="14"/>
      <c r="BMQ57" s="14"/>
      <c r="BMR57" s="14"/>
      <c r="BMS57" s="14"/>
      <c r="BMT57" s="14"/>
      <c r="BMU57" s="14"/>
      <c r="BMV57" s="14"/>
      <c r="BMW57" s="14"/>
      <c r="BMX57" s="14"/>
      <c r="BMY57" s="14"/>
      <c r="BMZ57" s="14"/>
      <c r="BNA57" s="14"/>
      <c r="BNB57" s="14"/>
      <c r="BNC57" s="14"/>
      <c r="BND57" s="14"/>
      <c r="BNE57" s="14"/>
      <c r="BNF57" s="14"/>
      <c r="BNG57" s="14"/>
      <c r="BNH57" s="14"/>
      <c r="BNI57" s="14"/>
      <c r="BNJ57" s="14"/>
      <c r="BNK57" s="14"/>
      <c r="BNL57" s="14"/>
      <c r="BNM57" s="14"/>
      <c r="BNN57" s="14"/>
      <c r="BNO57" s="14"/>
      <c r="BNP57" s="14"/>
      <c r="BNQ57" s="14"/>
      <c r="BNR57" s="14"/>
      <c r="BNS57" s="14"/>
      <c r="BNT57" s="14"/>
      <c r="BNU57" s="14"/>
      <c r="BNV57" s="14"/>
      <c r="BNW57" s="14"/>
      <c r="BNX57" s="14"/>
      <c r="BNY57" s="14"/>
      <c r="BNZ57" s="14"/>
      <c r="BOA57" s="14"/>
      <c r="BOB57" s="14"/>
      <c r="BOC57" s="14"/>
      <c r="BOD57" s="14"/>
      <c r="BOE57" s="14"/>
      <c r="BOF57" s="14"/>
      <c r="BOG57" s="14"/>
      <c r="BOH57" s="14"/>
      <c r="BOI57" s="14"/>
      <c r="BOJ57" s="14"/>
      <c r="BOK57" s="14"/>
      <c r="BOL57" s="14"/>
      <c r="BOM57" s="14"/>
      <c r="BON57" s="14"/>
      <c r="BOO57" s="14"/>
      <c r="BOP57" s="14"/>
      <c r="BOQ57" s="14"/>
      <c r="BOR57" s="14"/>
      <c r="BOS57" s="14"/>
      <c r="BOT57" s="14"/>
      <c r="BOU57" s="14"/>
      <c r="BOV57" s="14"/>
      <c r="BOW57" s="14"/>
      <c r="BOX57" s="14"/>
      <c r="BOY57" s="14"/>
      <c r="BOZ57" s="14"/>
      <c r="BPA57" s="14"/>
      <c r="BPB57" s="14"/>
      <c r="BPC57" s="14"/>
      <c r="BPD57" s="14"/>
      <c r="BPE57" s="14"/>
      <c r="BPF57" s="14"/>
      <c r="BPG57" s="14"/>
      <c r="BPH57" s="14"/>
      <c r="BPI57" s="14"/>
      <c r="BPJ57" s="14"/>
      <c r="BPK57" s="14"/>
      <c r="BPL57" s="14"/>
      <c r="BPM57" s="14"/>
      <c r="BPN57" s="14"/>
      <c r="BPO57" s="14"/>
      <c r="BPP57" s="14"/>
      <c r="BPQ57" s="14"/>
      <c r="BPR57" s="14"/>
      <c r="BPS57" s="14"/>
      <c r="BPT57" s="14"/>
      <c r="BPU57" s="14"/>
      <c r="BPV57" s="14"/>
      <c r="BPW57" s="14"/>
      <c r="BPX57" s="14"/>
      <c r="BPY57" s="14"/>
      <c r="BPZ57" s="14"/>
      <c r="BQA57" s="14"/>
      <c r="BQB57" s="14"/>
      <c r="BQC57" s="14"/>
      <c r="BQD57" s="14"/>
      <c r="BQE57" s="14"/>
      <c r="BQF57" s="14"/>
      <c r="BQG57" s="14"/>
      <c r="BQH57" s="14"/>
      <c r="BQI57" s="14"/>
      <c r="BQJ57" s="14"/>
      <c r="BQK57" s="14"/>
      <c r="BQL57" s="14"/>
      <c r="BQM57" s="14"/>
      <c r="BQN57" s="14"/>
      <c r="BQO57" s="14"/>
      <c r="BQP57" s="14"/>
      <c r="BQQ57" s="14"/>
      <c r="BQR57" s="14"/>
      <c r="BQS57" s="14"/>
      <c r="BQT57" s="14"/>
      <c r="BQU57" s="14"/>
      <c r="BQV57" s="14"/>
      <c r="BQW57" s="14"/>
      <c r="BQX57" s="14"/>
      <c r="BQY57" s="14"/>
      <c r="BQZ57" s="14"/>
      <c r="BRA57" s="14"/>
      <c r="BRB57" s="14"/>
      <c r="BRC57" s="14"/>
      <c r="BRD57" s="14"/>
      <c r="BRE57" s="14"/>
      <c r="BRF57" s="14"/>
      <c r="BRG57" s="14"/>
      <c r="BRH57" s="14"/>
      <c r="BRI57" s="14"/>
      <c r="BRJ57" s="14"/>
      <c r="BRK57" s="14"/>
      <c r="BRL57" s="14"/>
      <c r="BRM57" s="14"/>
      <c r="BRN57" s="14"/>
      <c r="BRO57" s="14"/>
      <c r="BRP57" s="14"/>
      <c r="BRQ57" s="14"/>
      <c r="BRR57" s="14"/>
      <c r="BRS57" s="14"/>
      <c r="BRT57" s="14"/>
      <c r="BRU57" s="14"/>
      <c r="BRV57" s="14"/>
      <c r="BRW57" s="14"/>
      <c r="BRX57" s="14"/>
      <c r="BRY57" s="14"/>
      <c r="BRZ57" s="14"/>
      <c r="BSA57" s="14"/>
      <c r="BSB57" s="14"/>
      <c r="BSC57" s="14"/>
      <c r="BSD57" s="14"/>
      <c r="BSE57" s="14"/>
      <c r="BSF57" s="14"/>
      <c r="BSG57" s="14"/>
      <c r="BSH57" s="14"/>
      <c r="BSI57" s="14"/>
      <c r="BSJ57" s="14"/>
      <c r="BSK57" s="14"/>
      <c r="BSL57" s="14"/>
      <c r="BSM57" s="14"/>
      <c r="BSN57" s="14"/>
      <c r="BSO57" s="14"/>
      <c r="BSP57" s="14"/>
      <c r="BSQ57" s="14"/>
      <c r="BSR57" s="14"/>
      <c r="BSS57" s="14"/>
      <c r="BST57" s="14"/>
      <c r="BSU57" s="14"/>
      <c r="BSV57" s="14"/>
      <c r="BSW57" s="14"/>
      <c r="BSX57" s="14"/>
      <c r="BSY57" s="14"/>
      <c r="BSZ57" s="14"/>
      <c r="BTA57" s="14"/>
      <c r="BTB57" s="14"/>
      <c r="BTC57" s="14"/>
      <c r="BTD57" s="14"/>
      <c r="BTE57" s="14"/>
      <c r="BTF57" s="14"/>
      <c r="BTG57" s="14"/>
      <c r="BTH57" s="14"/>
      <c r="BTI57" s="14"/>
      <c r="BTJ57" s="14"/>
      <c r="BTK57" s="14"/>
      <c r="BTL57" s="14"/>
      <c r="BTM57" s="14"/>
      <c r="BTN57" s="14"/>
      <c r="BTO57" s="14"/>
      <c r="BTP57" s="14"/>
      <c r="BTQ57" s="14"/>
      <c r="BTR57" s="14"/>
      <c r="BTS57" s="14"/>
      <c r="BTT57" s="14"/>
      <c r="BTU57" s="14"/>
      <c r="BTV57" s="14"/>
      <c r="BTW57" s="14"/>
      <c r="BTX57" s="14"/>
      <c r="BTY57" s="14"/>
      <c r="BTZ57" s="14"/>
      <c r="BUA57" s="14"/>
      <c r="BUB57" s="14"/>
      <c r="BUC57" s="14"/>
      <c r="BUD57" s="14"/>
      <c r="BUE57" s="14"/>
      <c r="BUF57" s="14"/>
      <c r="BUG57" s="14"/>
      <c r="BUH57" s="14"/>
      <c r="BUI57" s="14"/>
      <c r="BUJ57" s="14"/>
      <c r="BUK57" s="14"/>
      <c r="BUL57" s="14"/>
      <c r="BUM57" s="14"/>
      <c r="BUN57" s="14"/>
      <c r="BUO57" s="14"/>
      <c r="BUP57" s="14"/>
      <c r="BUQ57" s="14"/>
      <c r="BUR57" s="14"/>
      <c r="BUS57" s="14"/>
      <c r="BUT57" s="14"/>
      <c r="BUU57" s="14"/>
      <c r="BUV57" s="14"/>
      <c r="BUW57" s="14"/>
      <c r="BUX57" s="14"/>
      <c r="BUY57" s="14"/>
      <c r="BUZ57" s="14"/>
      <c r="BVA57" s="14"/>
      <c r="BVB57" s="14"/>
      <c r="BVC57" s="14"/>
      <c r="BVD57" s="14"/>
      <c r="BVE57" s="14"/>
      <c r="BVF57" s="14"/>
      <c r="BVG57" s="14"/>
      <c r="BVH57" s="14"/>
      <c r="BVI57" s="14"/>
      <c r="BVJ57" s="14"/>
      <c r="BVK57" s="14"/>
      <c r="BVL57" s="14"/>
      <c r="BVM57" s="14"/>
      <c r="BVN57" s="14"/>
      <c r="BVO57" s="14"/>
      <c r="BVP57" s="14"/>
      <c r="BVQ57" s="14"/>
      <c r="BVR57" s="14"/>
      <c r="BVS57" s="14"/>
      <c r="BVT57" s="14"/>
      <c r="BVU57" s="14"/>
      <c r="BVV57" s="14"/>
      <c r="BVW57" s="14"/>
      <c r="BVX57" s="14"/>
      <c r="BVY57" s="14"/>
      <c r="BVZ57" s="14"/>
      <c r="BWA57" s="14"/>
      <c r="BWB57" s="14"/>
      <c r="BWC57" s="14"/>
      <c r="BWD57" s="14"/>
      <c r="BWE57" s="14"/>
      <c r="BWF57" s="14"/>
      <c r="BWG57" s="14"/>
      <c r="BWH57" s="14"/>
      <c r="BWI57" s="14"/>
      <c r="BWJ57" s="14"/>
      <c r="BWK57" s="14"/>
      <c r="BWL57" s="14"/>
      <c r="BWM57" s="14"/>
      <c r="BWN57" s="14"/>
      <c r="BWO57" s="14"/>
      <c r="BWP57" s="14"/>
      <c r="BWQ57" s="14"/>
      <c r="BWR57" s="14"/>
      <c r="BWS57" s="14"/>
      <c r="BWT57" s="14"/>
      <c r="BWU57" s="14"/>
      <c r="BWV57" s="14"/>
      <c r="BWW57" s="14"/>
      <c r="BWX57" s="14"/>
      <c r="BWY57" s="14"/>
      <c r="BWZ57" s="14"/>
      <c r="BXA57" s="14"/>
      <c r="BXB57" s="14"/>
      <c r="BXC57" s="14"/>
      <c r="BXD57" s="14"/>
      <c r="BXE57" s="14"/>
      <c r="BXF57" s="14"/>
      <c r="BXG57" s="14"/>
      <c r="BXH57" s="14"/>
      <c r="BXI57" s="14"/>
      <c r="BXJ57" s="14"/>
      <c r="BXK57" s="14"/>
      <c r="BXL57" s="14"/>
      <c r="BXM57" s="14"/>
      <c r="BXN57" s="14"/>
      <c r="BXO57" s="14"/>
      <c r="BXP57" s="14"/>
      <c r="BXQ57" s="14"/>
      <c r="BXR57" s="14"/>
      <c r="BXS57" s="14"/>
      <c r="BXT57" s="14"/>
      <c r="BXU57" s="14"/>
      <c r="BXV57" s="14"/>
      <c r="BXW57" s="14"/>
      <c r="BXX57" s="14"/>
      <c r="BXY57" s="14"/>
      <c r="BXZ57" s="14"/>
      <c r="BYA57" s="14"/>
      <c r="BYB57" s="14"/>
      <c r="BYC57" s="14"/>
      <c r="BYD57" s="14"/>
      <c r="BYE57" s="14"/>
      <c r="BYF57" s="14"/>
      <c r="BYG57" s="14"/>
      <c r="BYH57" s="14"/>
      <c r="BYI57" s="14"/>
      <c r="BYJ57" s="14"/>
      <c r="BYK57" s="14"/>
      <c r="BYL57" s="14"/>
      <c r="BYM57" s="14"/>
      <c r="BYN57" s="14"/>
      <c r="BYO57" s="14"/>
      <c r="BYP57" s="14"/>
      <c r="BYQ57" s="14"/>
      <c r="BYR57" s="14"/>
      <c r="BYS57" s="14"/>
      <c r="BYT57" s="14"/>
      <c r="BYU57" s="14"/>
      <c r="BYV57" s="14"/>
      <c r="BYW57" s="14"/>
      <c r="BYX57" s="14"/>
      <c r="BYY57" s="14"/>
      <c r="BYZ57" s="14"/>
      <c r="BZA57" s="14"/>
      <c r="BZB57" s="14"/>
      <c r="BZC57" s="14"/>
      <c r="BZD57" s="14"/>
      <c r="BZE57" s="14"/>
      <c r="BZF57" s="14"/>
      <c r="BZG57" s="14"/>
      <c r="BZH57" s="14"/>
      <c r="BZI57" s="14"/>
      <c r="BZJ57" s="14"/>
      <c r="BZK57" s="14"/>
      <c r="BZL57" s="14"/>
      <c r="BZM57" s="14"/>
      <c r="BZN57" s="14"/>
      <c r="BZO57" s="14"/>
      <c r="BZP57" s="14"/>
      <c r="BZQ57" s="14"/>
      <c r="BZR57" s="14"/>
      <c r="BZS57" s="14"/>
      <c r="BZT57" s="14"/>
      <c r="BZU57" s="14"/>
      <c r="BZV57" s="14"/>
      <c r="BZW57" s="14"/>
      <c r="BZX57" s="14"/>
      <c r="BZY57" s="14"/>
      <c r="BZZ57" s="14"/>
      <c r="CAA57" s="14"/>
      <c r="CAB57" s="14"/>
      <c r="CAC57" s="14"/>
      <c r="CAD57" s="14"/>
      <c r="CAE57" s="14"/>
      <c r="CAF57" s="14"/>
      <c r="CAG57" s="14"/>
      <c r="CAH57" s="14"/>
      <c r="CAI57" s="14"/>
      <c r="CAJ57" s="14"/>
      <c r="CAK57" s="14"/>
      <c r="CAL57" s="14"/>
      <c r="CAM57" s="14"/>
      <c r="CAN57" s="14"/>
      <c r="CAO57" s="14"/>
      <c r="CAP57" s="14"/>
      <c r="CAQ57" s="14"/>
      <c r="CAR57" s="14"/>
      <c r="CAS57" s="14"/>
      <c r="CAT57" s="14"/>
      <c r="CAU57" s="14"/>
      <c r="CAV57" s="14"/>
      <c r="CAW57" s="14"/>
      <c r="CAX57" s="14"/>
      <c r="CAY57" s="14"/>
      <c r="CAZ57" s="14"/>
      <c r="CBA57" s="14"/>
      <c r="CBB57" s="14"/>
      <c r="CBC57" s="14"/>
      <c r="CBD57" s="14"/>
      <c r="CBE57" s="14"/>
      <c r="CBF57" s="14"/>
      <c r="CBG57" s="14"/>
      <c r="CBH57" s="14"/>
      <c r="CBI57" s="14"/>
      <c r="CBJ57" s="14"/>
      <c r="CBK57" s="14"/>
      <c r="CBL57" s="14"/>
      <c r="CBM57" s="14"/>
      <c r="CBN57" s="14"/>
      <c r="CBO57" s="14"/>
      <c r="CBP57" s="14"/>
      <c r="CBQ57" s="14"/>
      <c r="CBR57" s="14"/>
      <c r="CBS57" s="14"/>
      <c r="CBT57" s="14"/>
      <c r="CBU57" s="14"/>
      <c r="CBV57" s="14"/>
      <c r="CBW57" s="14"/>
      <c r="CBX57" s="14"/>
      <c r="CBY57" s="14"/>
      <c r="CBZ57" s="14"/>
      <c r="CCA57" s="14"/>
      <c r="CCB57" s="14"/>
      <c r="CCC57" s="14"/>
      <c r="CCD57" s="14"/>
      <c r="CCE57" s="14"/>
      <c r="CCF57" s="14"/>
      <c r="CCG57" s="14"/>
      <c r="CCH57" s="14"/>
      <c r="CCI57" s="14"/>
      <c r="CCJ57" s="14"/>
      <c r="CCK57" s="14"/>
      <c r="CCL57" s="14"/>
      <c r="CCM57" s="14"/>
      <c r="CCN57" s="14"/>
      <c r="CCO57" s="14"/>
      <c r="CCP57" s="14"/>
      <c r="CCQ57" s="14"/>
      <c r="CCR57" s="14"/>
      <c r="CCS57" s="14"/>
      <c r="CCT57" s="14"/>
      <c r="CCU57" s="14"/>
      <c r="CCV57" s="14"/>
      <c r="CCW57" s="14"/>
      <c r="CCX57" s="14"/>
      <c r="CCY57" s="14"/>
      <c r="CCZ57" s="14"/>
      <c r="CDA57" s="14"/>
      <c r="CDB57" s="14"/>
      <c r="CDC57" s="14"/>
      <c r="CDD57" s="14"/>
      <c r="CDE57" s="14"/>
      <c r="CDF57" s="14"/>
      <c r="CDG57" s="14"/>
      <c r="CDH57" s="14"/>
      <c r="CDI57" s="14"/>
      <c r="CDJ57" s="14"/>
      <c r="CDK57" s="14"/>
      <c r="CDL57" s="14"/>
      <c r="CDM57" s="14"/>
      <c r="CDN57" s="14"/>
      <c r="CDO57" s="14"/>
      <c r="CDP57" s="14"/>
      <c r="CDQ57" s="14"/>
      <c r="CDR57" s="14"/>
      <c r="CDS57" s="14"/>
      <c r="CDT57" s="14"/>
      <c r="CDU57" s="14"/>
      <c r="CDV57" s="14"/>
      <c r="CDW57" s="14"/>
      <c r="CDX57" s="14"/>
      <c r="CDY57" s="14"/>
      <c r="CDZ57" s="14"/>
      <c r="CEA57" s="14"/>
      <c r="CEB57" s="14"/>
      <c r="CEC57" s="14"/>
      <c r="CED57" s="14"/>
      <c r="CEE57" s="14"/>
      <c r="CEF57" s="14"/>
      <c r="CEG57" s="14"/>
      <c r="CEH57" s="14"/>
      <c r="CEI57" s="14"/>
      <c r="CEJ57" s="14"/>
      <c r="CEK57" s="14"/>
      <c r="CEL57" s="14"/>
      <c r="CEM57" s="14"/>
      <c r="CEN57" s="14"/>
      <c r="CEO57" s="14"/>
      <c r="CEP57" s="14"/>
      <c r="CEQ57" s="14"/>
      <c r="CER57" s="14"/>
      <c r="CES57" s="14"/>
      <c r="CET57" s="14"/>
      <c r="CEU57" s="14"/>
      <c r="CEV57" s="14"/>
      <c r="CEW57" s="14"/>
      <c r="CEX57" s="14"/>
      <c r="CEY57" s="14"/>
      <c r="CEZ57" s="14"/>
      <c r="CFA57" s="14"/>
      <c r="CFB57" s="14"/>
      <c r="CFC57" s="14"/>
      <c r="CFD57" s="14"/>
      <c r="CFE57" s="14"/>
      <c r="CFF57" s="14"/>
      <c r="CFG57" s="14"/>
      <c r="CFH57" s="14"/>
      <c r="CFI57" s="14"/>
      <c r="CFJ57" s="14"/>
      <c r="CFK57" s="14"/>
      <c r="CFL57" s="14"/>
      <c r="CFM57" s="14"/>
      <c r="CFN57" s="14"/>
      <c r="CFO57" s="14"/>
      <c r="CFP57" s="14"/>
      <c r="CFQ57" s="14"/>
      <c r="CFR57" s="14"/>
      <c r="CFS57" s="14"/>
      <c r="CFT57" s="14"/>
      <c r="CFU57" s="14"/>
      <c r="CFV57" s="14"/>
      <c r="CFW57" s="14"/>
      <c r="CFX57" s="14"/>
      <c r="CFY57" s="14"/>
      <c r="CFZ57" s="14"/>
      <c r="CGA57" s="14"/>
      <c r="CGB57" s="14"/>
      <c r="CGC57" s="14"/>
      <c r="CGD57" s="14"/>
      <c r="CGE57" s="14"/>
      <c r="CGF57" s="14"/>
      <c r="CGG57" s="14"/>
      <c r="CGH57" s="14"/>
      <c r="CGI57" s="14"/>
      <c r="CGJ57" s="14"/>
      <c r="CGK57" s="14"/>
      <c r="CGL57" s="14"/>
      <c r="CGM57" s="14"/>
      <c r="CGN57" s="14"/>
      <c r="CGO57" s="14"/>
      <c r="CGP57" s="14"/>
      <c r="CGQ57" s="14"/>
      <c r="CGR57" s="14"/>
      <c r="CGS57" s="14"/>
      <c r="CGT57" s="14"/>
      <c r="CGU57" s="14"/>
      <c r="CGV57" s="14"/>
      <c r="CGW57" s="14"/>
      <c r="CGX57" s="14"/>
      <c r="CGY57" s="14"/>
      <c r="CGZ57" s="14"/>
      <c r="CHA57" s="14"/>
      <c r="CHB57" s="14"/>
      <c r="CHC57" s="14"/>
      <c r="CHD57" s="14"/>
      <c r="CHE57" s="14"/>
      <c r="CHF57" s="14"/>
      <c r="CHG57" s="14"/>
      <c r="CHH57" s="14"/>
      <c r="CHI57" s="14"/>
      <c r="CHJ57" s="14"/>
      <c r="CHK57" s="14"/>
      <c r="CHL57" s="14"/>
      <c r="CHM57" s="14"/>
      <c r="CHN57" s="14"/>
      <c r="CHO57" s="14"/>
      <c r="CHP57" s="14"/>
      <c r="CHQ57" s="14"/>
      <c r="CHR57" s="14"/>
      <c r="CHS57" s="14"/>
      <c r="CHT57" s="14"/>
      <c r="CHU57" s="14"/>
      <c r="CHV57" s="14"/>
      <c r="CHW57" s="14"/>
      <c r="CHX57" s="14"/>
      <c r="CHY57" s="14"/>
      <c r="CHZ57" s="14"/>
      <c r="CIA57" s="14"/>
      <c r="CIB57" s="14"/>
      <c r="CIC57" s="14"/>
      <c r="CID57" s="14"/>
      <c r="CIE57" s="14"/>
      <c r="CIF57" s="14"/>
      <c r="CIG57" s="14"/>
      <c r="CIH57" s="14"/>
      <c r="CII57" s="14"/>
      <c r="CIJ57" s="14"/>
      <c r="CIK57" s="14"/>
      <c r="CIL57" s="14"/>
      <c r="CIM57" s="14"/>
      <c r="CIN57" s="14"/>
      <c r="CIO57" s="14"/>
      <c r="CIP57" s="14"/>
      <c r="CIQ57" s="14"/>
      <c r="CIR57" s="14"/>
      <c r="CIS57" s="14"/>
      <c r="CIT57" s="14"/>
      <c r="CIU57" s="14"/>
      <c r="CIV57" s="14"/>
      <c r="CIW57" s="14"/>
      <c r="CIX57" s="14"/>
      <c r="CIY57" s="14"/>
      <c r="CIZ57" s="14"/>
      <c r="CJA57" s="14"/>
      <c r="CJB57" s="14"/>
      <c r="CJC57" s="14"/>
      <c r="CJD57" s="14"/>
      <c r="CJE57" s="14"/>
      <c r="CJF57" s="14"/>
      <c r="CJG57" s="14"/>
      <c r="CJH57" s="14"/>
      <c r="CJI57" s="14"/>
      <c r="CJJ57" s="14"/>
      <c r="CJK57" s="14"/>
      <c r="CJL57" s="14"/>
      <c r="CJM57" s="14"/>
      <c r="CJN57" s="14"/>
      <c r="CJO57" s="14"/>
      <c r="CJP57" s="14"/>
      <c r="CJQ57" s="14"/>
      <c r="CJR57" s="14"/>
      <c r="CJS57" s="14"/>
      <c r="CJT57" s="14"/>
      <c r="CJU57" s="14"/>
      <c r="CJV57" s="14"/>
      <c r="CJW57" s="14"/>
      <c r="CJX57" s="14"/>
      <c r="CJY57" s="14"/>
      <c r="CJZ57" s="14"/>
      <c r="CKA57" s="14"/>
      <c r="CKB57" s="14"/>
      <c r="CKC57" s="14"/>
      <c r="CKD57" s="14"/>
      <c r="CKE57" s="14"/>
      <c r="CKF57" s="14"/>
      <c r="CKG57" s="14"/>
      <c r="CKH57" s="14"/>
      <c r="CKI57" s="14"/>
      <c r="CKJ57" s="14"/>
      <c r="CKK57" s="14"/>
      <c r="CKL57" s="14"/>
      <c r="CKM57" s="14"/>
      <c r="CKN57" s="14"/>
      <c r="CKO57" s="14"/>
      <c r="CKP57" s="14"/>
      <c r="CKQ57" s="14"/>
      <c r="CKR57" s="14"/>
      <c r="CKS57" s="14"/>
      <c r="CKT57" s="14"/>
      <c r="CKU57" s="14"/>
      <c r="CKV57" s="14"/>
      <c r="CKW57" s="14"/>
      <c r="CKX57" s="14"/>
      <c r="CKY57" s="14"/>
      <c r="CKZ57" s="14"/>
      <c r="CLA57" s="14"/>
      <c r="CLB57" s="14"/>
      <c r="CLC57" s="14"/>
      <c r="CLD57" s="14"/>
      <c r="CLE57" s="14"/>
      <c r="CLF57" s="14"/>
      <c r="CLG57" s="14"/>
      <c r="CLH57" s="14"/>
      <c r="CLI57" s="14"/>
      <c r="CLJ57" s="14"/>
      <c r="CLK57" s="14"/>
      <c r="CLL57" s="14"/>
      <c r="CLM57" s="14"/>
      <c r="CLN57" s="14"/>
      <c r="CLO57" s="14"/>
      <c r="CLP57" s="14"/>
      <c r="CLQ57" s="14"/>
      <c r="CLR57" s="14"/>
      <c r="CLS57" s="14"/>
      <c r="CLT57" s="14"/>
      <c r="CLU57" s="14"/>
      <c r="CLV57" s="14"/>
      <c r="CLW57" s="14"/>
      <c r="CLX57" s="14"/>
      <c r="CLY57" s="14"/>
      <c r="CLZ57" s="14"/>
      <c r="CMA57" s="14"/>
      <c r="CMB57" s="14"/>
      <c r="CMC57" s="14"/>
      <c r="CMD57" s="14"/>
      <c r="CME57" s="14"/>
      <c r="CMF57" s="14"/>
      <c r="CMG57" s="14"/>
      <c r="CMH57" s="14"/>
      <c r="CMI57" s="14"/>
      <c r="CMJ57" s="14"/>
      <c r="CMK57" s="14"/>
      <c r="CML57" s="14"/>
      <c r="CMM57" s="14"/>
      <c r="CMN57" s="14"/>
      <c r="CMO57" s="14"/>
      <c r="CMP57" s="14"/>
      <c r="CMQ57" s="14"/>
      <c r="CMR57" s="14"/>
      <c r="CMS57" s="14"/>
      <c r="CMT57" s="14"/>
      <c r="CMU57" s="14"/>
      <c r="CMV57" s="14"/>
      <c r="CMW57" s="14"/>
      <c r="CMX57" s="14"/>
      <c r="CMY57" s="14"/>
      <c r="CMZ57" s="14"/>
      <c r="CNA57" s="14"/>
      <c r="CNB57" s="14"/>
      <c r="CNC57" s="14"/>
      <c r="CND57" s="14"/>
      <c r="CNE57" s="14"/>
      <c r="CNF57" s="14"/>
      <c r="CNG57" s="14"/>
      <c r="CNH57" s="14"/>
      <c r="CNI57" s="14"/>
      <c r="CNJ57" s="14"/>
      <c r="CNK57" s="14"/>
      <c r="CNL57" s="14"/>
      <c r="CNM57" s="14"/>
      <c r="CNN57" s="14"/>
      <c r="CNO57" s="14"/>
      <c r="CNP57" s="14"/>
      <c r="CNQ57" s="14"/>
      <c r="CNR57" s="14"/>
      <c r="CNS57" s="14"/>
      <c r="CNT57" s="14"/>
      <c r="CNU57" s="14"/>
      <c r="CNV57" s="14"/>
      <c r="CNW57" s="14"/>
      <c r="CNX57" s="14"/>
      <c r="CNY57" s="14"/>
      <c r="CNZ57" s="14"/>
      <c r="COA57" s="14"/>
      <c r="COB57" s="14"/>
      <c r="COC57" s="14"/>
      <c r="COD57" s="14"/>
      <c r="COE57" s="14"/>
      <c r="COF57" s="14"/>
      <c r="COG57" s="14"/>
      <c r="COH57" s="14"/>
      <c r="COI57" s="14"/>
      <c r="COJ57" s="14"/>
      <c r="COK57" s="14"/>
      <c r="COL57" s="14"/>
      <c r="COM57" s="14"/>
      <c r="CON57" s="14"/>
      <c r="COO57" s="14"/>
      <c r="COP57" s="14"/>
      <c r="COQ57" s="14"/>
      <c r="COR57" s="14"/>
      <c r="COS57" s="14"/>
      <c r="COT57" s="14"/>
      <c r="COU57" s="14"/>
      <c r="COV57" s="14"/>
      <c r="COW57" s="14"/>
      <c r="COX57" s="14"/>
      <c r="COY57" s="14"/>
      <c r="COZ57" s="14"/>
      <c r="CPA57" s="14"/>
      <c r="CPB57" s="14"/>
      <c r="CPC57" s="14"/>
      <c r="CPD57" s="14"/>
      <c r="CPE57" s="14"/>
      <c r="CPF57" s="14"/>
      <c r="CPG57" s="14"/>
      <c r="CPH57" s="14"/>
      <c r="CPI57" s="14"/>
      <c r="CPJ57" s="14"/>
      <c r="CPK57" s="14"/>
      <c r="CPL57" s="14"/>
      <c r="CPM57" s="14"/>
      <c r="CPN57" s="14"/>
      <c r="CPO57" s="14"/>
      <c r="CPP57" s="14"/>
      <c r="CPQ57" s="14"/>
      <c r="CPR57" s="14"/>
      <c r="CPS57" s="14"/>
      <c r="CPT57" s="14"/>
      <c r="CPU57" s="14"/>
      <c r="CPV57" s="14"/>
      <c r="CPW57" s="14"/>
      <c r="CPX57" s="14"/>
      <c r="CPY57" s="14"/>
      <c r="CPZ57" s="14"/>
      <c r="CQA57" s="14"/>
      <c r="CQB57" s="14"/>
      <c r="CQC57" s="14"/>
      <c r="CQD57" s="14"/>
      <c r="CQE57" s="14"/>
      <c r="CQF57" s="14"/>
      <c r="CQG57" s="14"/>
      <c r="CQH57" s="14"/>
      <c r="CQI57" s="14"/>
      <c r="CQJ57" s="14"/>
      <c r="CQK57" s="14"/>
      <c r="CQL57" s="14"/>
      <c r="CQM57" s="14"/>
      <c r="CQN57" s="14"/>
      <c r="CQO57" s="14"/>
      <c r="CQP57" s="14"/>
      <c r="CQQ57" s="14"/>
      <c r="CQR57" s="14"/>
      <c r="CQS57" s="14"/>
      <c r="CQT57" s="14"/>
      <c r="CQU57" s="14"/>
      <c r="CQV57" s="14"/>
      <c r="CQW57" s="14"/>
      <c r="CQX57" s="14"/>
      <c r="CQY57" s="14"/>
      <c r="CQZ57" s="14"/>
      <c r="CRA57" s="14"/>
      <c r="CRB57" s="14"/>
      <c r="CRC57" s="14"/>
      <c r="CRD57" s="14"/>
      <c r="CRE57" s="14"/>
      <c r="CRF57" s="14"/>
      <c r="CRG57" s="14"/>
      <c r="CRH57" s="14"/>
      <c r="CRI57" s="14"/>
      <c r="CRJ57" s="14"/>
      <c r="CRK57" s="14"/>
      <c r="CRL57" s="14"/>
      <c r="CRM57" s="14"/>
      <c r="CRN57" s="14"/>
      <c r="CRO57" s="14"/>
      <c r="CRP57" s="14"/>
      <c r="CRQ57" s="14"/>
      <c r="CRR57" s="14"/>
      <c r="CRS57" s="14"/>
      <c r="CRT57" s="14"/>
      <c r="CRU57" s="14"/>
      <c r="CRV57" s="14"/>
      <c r="CRW57" s="14"/>
      <c r="CRX57" s="14"/>
      <c r="CRY57" s="14"/>
      <c r="CRZ57" s="14"/>
      <c r="CSA57" s="14"/>
      <c r="CSB57" s="14"/>
      <c r="CSC57" s="14"/>
      <c r="CSD57" s="14"/>
      <c r="CSE57" s="14"/>
      <c r="CSF57" s="14"/>
      <c r="CSG57" s="14"/>
      <c r="CSH57" s="14"/>
      <c r="CSI57" s="14"/>
      <c r="CSJ57" s="14"/>
      <c r="CSK57" s="14"/>
      <c r="CSL57" s="14"/>
      <c r="CSM57" s="14"/>
      <c r="CSN57" s="14"/>
      <c r="CSO57" s="14"/>
      <c r="CSP57" s="14"/>
      <c r="CSQ57" s="14"/>
      <c r="CSR57" s="14"/>
      <c r="CSS57" s="14"/>
      <c r="CST57" s="14"/>
      <c r="CSU57" s="14"/>
      <c r="CSV57" s="14"/>
      <c r="CSW57" s="14"/>
      <c r="CSX57" s="14"/>
      <c r="CSY57" s="14"/>
      <c r="CSZ57" s="14"/>
      <c r="CTA57" s="14"/>
      <c r="CTB57" s="14"/>
      <c r="CTC57" s="14"/>
      <c r="CTD57" s="14"/>
      <c r="CTE57" s="14"/>
      <c r="CTF57" s="14"/>
      <c r="CTG57" s="14"/>
      <c r="CTH57" s="14"/>
      <c r="CTI57" s="14"/>
      <c r="CTJ57" s="14"/>
      <c r="CTK57" s="14"/>
      <c r="CTL57" s="14"/>
      <c r="CTM57" s="14"/>
      <c r="CTN57" s="14"/>
      <c r="CTO57" s="14"/>
      <c r="CTP57" s="14"/>
      <c r="CTQ57" s="14"/>
      <c r="CTR57" s="14"/>
      <c r="CTS57" s="14"/>
      <c r="CTT57" s="14"/>
      <c r="CTU57" s="14"/>
      <c r="CTV57" s="14"/>
      <c r="CTW57" s="14"/>
      <c r="CTX57" s="14"/>
      <c r="CTY57" s="14"/>
      <c r="CTZ57" s="14"/>
      <c r="CUA57" s="14"/>
      <c r="CUB57" s="14"/>
      <c r="CUC57" s="14"/>
      <c r="CUD57" s="14"/>
      <c r="CUE57" s="14"/>
      <c r="CUF57" s="14"/>
      <c r="CUG57" s="14"/>
      <c r="CUH57" s="14"/>
      <c r="CUI57" s="14"/>
      <c r="CUJ57" s="14"/>
      <c r="CUK57" s="14"/>
      <c r="CUL57" s="14"/>
      <c r="CUM57" s="14"/>
      <c r="CUN57" s="14"/>
      <c r="CUO57" s="14"/>
      <c r="CUP57" s="14"/>
      <c r="CUQ57" s="14"/>
      <c r="CUR57" s="14"/>
      <c r="CUS57" s="14"/>
      <c r="CUT57" s="14"/>
      <c r="CUU57" s="14"/>
      <c r="CUV57" s="14"/>
      <c r="CUW57" s="14"/>
      <c r="CUX57" s="14"/>
      <c r="CUY57" s="14"/>
      <c r="CUZ57" s="14"/>
      <c r="CVA57" s="14"/>
      <c r="CVB57" s="14"/>
      <c r="CVC57" s="14"/>
      <c r="CVD57" s="14"/>
      <c r="CVE57" s="14"/>
      <c r="CVF57" s="14"/>
      <c r="CVG57" s="14"/>
      <c r="CVH57" s="14"/>
      <c r="CVI57" s="14"/>
      <c r="CVJ57" s="14"/>
      <c r="CVK57" s="14"/>
      <c r="CVL57" s="14"/>
      <c r="CVM57" s="14"/>
      <c r="CVN57" s="14"/>
      <c r="CVO57" s="14"/>
      <c r="CVP57" s="14"/>
      <c r="CVQ57" s="14"/>
      <c r="CVR57" s="14"/>
      <c r="CVS57" s="14"/>
      <c r="CVT57" s="14"/>
      <c r="CVU57" s="14"/>
      <c r="CVV57" s="14"/>
      <c r="CVW57" s="14"/>
      <c r="CVX57" s="14"/>
      <c r="CVY57" s="14"/>
      <c r="CVZ57" s="14"/>
      <c r="CWA57" s="14"/>
      <c r="CWB57" s="14"/>
      <c r="CWC57" s="14"/>
      <c r="CWD57" s="14"/>
      <c r="CWE57" s="14"/>
      <c r="CWF57" s="14"/>
      <c r="CWG57" s="14"/>
      <c r="CWH57" s="14"/>
      <c r="CWI57" s="14"/>
      <c r="CWJ57" s="14"/>
      <c r="CWK57" s="14"/>
      <c r="CWL57" s="14"/>
      <c r="CWM57" s="14"/>
      <c r="CWN57" s="14"/>
      <c r="CWO57" s="14"/>
      <c r="CWP57" s="14"/>
      <c r="CWQ57" s="14"/>
      <c r="CWR57" s="14"/>
      <c r="CWS57" s="14"/>
      <c r="CWT57" s="14"/>
      <c r="CWU57" s="14"/>
      <c r="CWV57" s="14"/>
      <c r="CWW57" s="14"/>
      <c r="CWX57" s="14"/>
      <c r="CWY57" s="14"/>
      <c r="CWZ57" s="14"/>
      <c r="CXA57" s="14"/>
      <c r="CXB57" s="14"/>
      <c r="CXC57" s="14"/>
      <c r="CXD57" s="14"/>
      <c r="CXE57" s="14"/>
      <c r="CXF57" s="14"/>
      <c r="CXG57" s="14"/>
      <c r="CXH57" s="14"/>
      <c r="CXI57" s="14"/>
      <c r="CXJ57" s="14"/>
      <c r="CXK57" s="14"/>
      <c r="CXL57" s="14"/>
      <c r="CXM57" s="14"/>
      <c r="CXN57" s="14"/>
      <c r="CXO57" s="14"/>
      <c r="CXP57" s="14"/>
      <c r="CXQ57" s="14"/>
      <c r="CXR57" s="14"/>
      <c r="CXS57" s="14"/>
      <c r="CXT57" s="14"/>
      <c r="CXU57" s="14"/>
      <c r="CXV57" s="14"/>
      <c r="CXW57" s="14"/>
      <c r="CXX57" s="14"/>
      <c r="CXY57" s="14"/>
      <c r="CXZ57" s="14"/>
      <c r="CYA57" s="14"/>
      <c r="CYB57" s="14"/>
      <c r="CYC57" s="14"/>
      <c r="CYD57" s="14"/>
      <c r="CYE57" s="14"/>
      <c r="CYF57" s="14"/>
      <c r="CYG57" s="14"/>
      <c r="CYH57" s="14"/>
      <c r="CYI57" s="14"/>
      <c r="CYJ57" s="14"/>
      <c r="CYK57" s="14"/>
      <c r="CYL57" s="14"/>
      <c r="CYM57" s="14"/>
      <c r="CYN57" s="14"/>
      <c r="CYO57" s="14"/>
      <c r="CYP57" s="14"/>
      <c r="CYQ57" s="14"/>
      <c r="CYR57" s="14"/>
      <c r="CYS57" s="14"/>
      <c r="CYT57" s="14"/>
      <c r="CYU57" s="14"/>
      <c r="CYV57" s="14"/>
      <c r="CYW57" s="14"/>
      <c r="CYX57" s="14"/>
      <c r="CYY57" s="14"/>
      <c r="CYZ57" s="14"/>
      <c r="CZA57" s="14"/>
      <c r="CZB57" s="14"/>
      <c r="CZC57" s="14"/>
      <c r="CZD57" s="14"/>
      <c r="CZE57" s="14"/>
      <c r="CZF57" s="14"/>
      <c r="CZG57" s="14"/>
      <c r="CZH57" s="14"/>
      <c r="CZI57" s="14"/>
      <c r="CZJ57" s="14"/>
      <c r="CZK57" s="14"/>
      <c r="CZL57" s="14"/>
      <c r="CZM57" s="14"/>
      <c r="CZN57" s="14"/>
      <c r="CZO57" s="14"/>
      <c r="CZP57" s="14"/>
      <c r="CZQ57" s="14"/>
      <c r="CZR57" s="14"/>
      <c r="CZS57" s="14"/>
      <c r="CZT57" s="14"/>
      <c r="CZU57" s="14"/>
      <c r="CZV57" s="14"/>
      <c r="CZW57" s="14"/>
      <c r="CZX57" s="14"/>
      <c r="CZY57" s="14"/>
      <c r="CZZ57" s="14"/>
      <c r="DAA57" s="14"/>
      <c r="DAB57" s="14"/>
      <c r="DAC57" s="14"/>
      <c r="DAD57" s="14"/>
      <c r="DAE57" s="14"/>
      <c r="DAF57" s="14"/>
      <c r="DAG57" s="14"/>
      <c r="DAH57" s="14"/>
      <c r="DAI57" s="14"/>
      <c r="DAJ57" s="14"/>
      <c r="DAK57" s="14"/>
      <c r="DAL57" s="14"/>
      <c r="DAM57" s="14"/>
      <c r="DAN57" s="14"/>
      <c r="DAO57" s="14"/>
      <c r="DAP57" s="14"/>
      <c r="DAQ57" s="14"/>
      <c r="DAR57" s="14"/>
      <c r="DAS57" s="14"/>
      <c r="DAT57" s="14"/>
      <c r="DAU57" s="14"/>
      <c r="DAV57" s="14"/>
      <c r="DAW57" s="14"/>
      <c r="DAX57" s="14"/>
      <c r="DAY57" s="14"/>
      <c r="DAZ57" s="14"/>
      <c r="DBA57" s="14"/>
      <c r="DBB57" s="14"/>
      <c r="DBC57" s="14"/>
      <c r="DBD57" s="14"/>
      <c r="DBE57" s="14"/>
      <c r="DBF57" s="14"/>
      <c r="DBG57" s="14"/>
      <c r="DBH57" s="14"/>
      <c r="DBI57" s="14"/>
      <c r="DBJ57" s="14"/>
      <c r="DBK57" s="14"/>
      <c r="DBL57" s="14"/>
      <c r="DBM57" s="14"/>
      <c r="DBN57" s="14"/>
      <c r="DBO57" s="14"/>
      <c r="DBP57" s="14"/>
      <c r="DBQ57" s="14"/>
      <c r="DBR57" s="14"/>
      <c r="DBS57" s="14"/>
      <c r="DBT57" s="14"/>
      <c r="DBU57" s="14"/>
      <c r="DBV57" s="14"/>
      <c r="DBW57" s="14"/>
      <c r="DBX57" s="14"/>
      <c r="DBY57" s="14"/>
      <c r="DBZ57" s="14"/>
      <c r="DCA57" s="14"/>
      <c r="DCB57" s="14"/>
      <c r="DCC57" s="14"/>
      <c r="DCD57" s="14"/>
      <c r="DCE57" s="14"/>
      <c r="DCF57" s="14"/>
      <c r="DCG57" s="14"/>
      <c r="DCH57" s="14"/>
      <c r="DCI57" s="14"/>
      <c r="DCJ57" s="14"/>
      <c r="DCK57" s="14"/>
      <c r="DCL57" s="14"/>
      <c r="DCM57" s="14"/>
      <c r="DCN57" s="14"/>
      <c r="DCO57" s="14"/>
      <c r="DCP57" s="14"/>
      <c r="DCQ57" s="14"/>
      <c r="DCR57" s="14"/>
      <c r="DCS57" s="14"/>
      <c r="DCT57" s="14"/>
      <c r="DCU57" s="14"/>
      <c r="DCV57" s="14"/>
      <c r="DCW57" s="14"/>
      <c r="DCX57" s="14"/>
      <c r="DCY57" s="14"/>
      <c r="DCZ57" s="14"/>
      <c r="DDA57" s="14"/>
      <c r="DDB57" s="14"/>
      <c r="DDC57" s="14"/>
      <c r="DDD57" s="14"/>
      <c r="DDE57" s="14"/>
      <c r="DDF57" s="14"/>
      <c r="DDG57" s="14"/>
      <c r="DDH57" s="14"/>
      <c r="DDI57" s="14"/>
      <c r="DDJ57" s="14"/>
      <c r="DDK57" s="14"/>
      <c r="DDL57" s="14"/>
      <c r="DDM57" s="14"/>
      <c r="DDN57" s="14"/>
      <c r="DDO57" s="14"/>
      <c r="DDP57" s="14"/>
      <c r="DDQ57" s="14"/>
      <c r="DDR57" s="14"/>
      <c r="DDS57" s="14"/>
      <c r="DDT57" s="14"/>
      <c r="DDU57" s="14"/>
      <c r="DDV57" s="14"/>
      <c r="DDW57" s="14"/>
      <c r="DDX57" s="14"/>
      <c r="DDY57" s="14"/>
      <c r="DDZ57" s="14"/>
      <c r="DEA57" s="14"/>
      <c r="DEB57" s="14"/>
      <c r="DEC57" s="14"/>
      <c r="DED57" s="14"/>
      <c r="DEE57" s="14"/>
      <c r="DEF57" s="14"/>
      <c r="DEG57" s="14"/>
      <c r="DEH57" s="14"/>
      <c r="DEI57" s="14"/>
      <c r="DEJ57" s="14"/>
      <c r="DEK57" s="14"/>
      <c r="DEL57" s="14"/>
      <c r="DEM57" s="14"/>
      <c r="DEN57" s="14"/>
      <c r="DEO57" s="14"/>
      <c r="DEP57" s="14"/>
      <c r="DEQ57" s="14"/>
      <c r="DER57" s="14"/>
      <c r="DES57" s="14"/>
      <c r="DET57" s="14"/>
      <c r="DEU57" s="14"/>
      <c r="DEV57" s="14"/>
      <c r="DEW57" s="14"/>
      <c r="DEX57" s="14"/>
      <c r="DEY57" s="14"/>
      <c r="DEZ57" s="14"/>
      <c r="DFA57" s="14"/>
      <c r="DFB57" s="14"/>
      <c r="DFC57" s="14"/>
      <c r="DFD57" s="14"/>
      <c r="DFE57" s="14"/>
      <c r="DFF57" s="14"/>
      <c r="DFG57" s="14"/>
      <c r="DFH57" s="14"/>
      <c r="DFI57" s="14"/>
      <c r="DFJ57" s="14"/>
      <c r="DFK57" s="14"/>
      <c r="DFL57" s="14"/>
      <c r="DFM57" s="14"/>
      <c r="DFN57" s="14"/>
      <c r="DFO57" s="14"/>
      <c r="DFP57" s="14"/>
      <c r="DFQ57" s="14"/>
      <c r="DFR57" s="14"/>
      <c r="DFS57" s="14"/>
      <c r="DFT57" s="14"/>
      <c r="DFU57" s="14"/>
      <c r="DFV57" s="14"/>
      <c r="DFW57" s="14"/>
      <c r="DFX57" s="14"/>
      <c r="DFY57" s="14"/>
      <c r="DFZ57" s="14"/>
      <c r="DGA57" s="14"/>
      <c r="DGB57" s="14"/>
      <c r="DGC57" s="14"/>
      <c r="DGD57" s="14"/>
      <c r="DGE57" s="14"/>
      <c r="DGF57" s="14"/>
      <c r="DGG57" s="14"/>
      <c r="DGH57" s="14"/>
      <c r="DGI57" s="14"/>
      <c r="DGJ57" s="14"/>
      <c r="DGK57" s="14"/>
      <c r="DGL57" s="14"/>
      <c r="DGM57" s="14"/>
      <c r="DGN57" s="14"/>
      <c r="DGO57" s="14"/>
      <c r="DGP57" s="14"/>
      <c r="DGQ57" s="14"/>
      <c r="DGR57" s="14"/>
      <c r="DGS57" s="14"/>
      <c r="DGT57" s="14"/>
      <c r="DGU57" s="14"/>
      <c r="DGV57" s="14"/>
      <c r="DGW57" s="14"/>
      <c r="DGX57" s="14"/>
      <c r="DGY57" s="14"/>
      <c r="DGZ57" s="14"/>
      <c r="DHA57" s="14"/>
      <c r="DHB57" s="14"/>
      <c r="DHC57" s="14"/>
      <c r="DHD57" s="14"/>
      <c r="DHE57" s="14"/>
      <c r="DHF57" s="14"/>
      <c r="DHG57" s="14"/>
      <c r="DHH57" s="14"/>
      <c r="DHI57" s="14"/>
      <c r="DHJ57" s="14"/>
      <c r="DHK57" s="14"/>
      <c r="DHL57" s="14"/>
      <c r="DHM57" s="14"/>
      <c r="DHN57" s="14"/>
      <c r="DHO57" s="14"/>
      <c r="DHP57" s="14"/>
      <c r="DHQ57" s="14"/>
      <c r="DHR57" s="14"/>
      <c r="DHS57" s="14"/>
      <c r="DHT57" s="14"/>
      <c r="DHU57" s="14"/>
      <c r="DHV57" s="14"/>
      <c r="DHW57" s="14"/>
      <c r="DHX57" s="14"/>
      <c r="DHY57" s="14"/>
      <c r="DHZ57" s="14"/>
      <c r="DIA57" s="14"/>
      <c r="DIB57" s="14"/>
      <c r="DIC57" s="14"/>
      <c r="DID57" s="14"/>
      <c r="DIE57" s="14"/>
      <c r="DIF57" s="14"/>
      <c r="DIG57" s="14"/>
      <c r="DIH57" s="14"/>
      <c r="DII57" s="14"/>
      <c r="DIJ57" s="14"/>
      <c r="DIK57" s="14"/>
      <c r="DIL57" s="14"/>
      <c r="DIM57" s="14"/>
      <c r="DIN57" s="14"/>
      <c r="DIO57" s="14"/>
      <c r="DIP57" s="14"/>
      <c r="DIQ57" s="14"/>
      <c r="DIR57" s="14"/>
      <c r="DIS57" s="14"/>
      <c r="DIT57" s="14"/>
      <c r="DIU57" s="14"/>
      <c r="DIV57" s="14"/>
      <c r="DIW57" s="14"/>
      <c r="DIX57" s="14"/>
      <c r="DIY57" s="14"/>
      <c r="DIZ57" s="14"/>
      <c r="DJA57" s="14"/>
      <c r="DJB57" s="14"/>
      <c r="DJC57" s="14"/>
      <c r="DJD57" s="14"/>
      <c r="DJE57" s="14"/>
      <c r="DJF57" s="14"/>
      <c r="DJG57" s="14"/>
      <c r="DJH57" s="14"/>
      <c r="DJI57" s="14"/>
      <c r="DJJ57" s="14"/>
      <c r="DJK57" s="14"/>
      <c r="DJL57" s="14"/>
      <c r="DJM57" s="14"/>
      <c r="DJN57" s="14"/>
      <c r="DJO57" s="14"/>
      <c r="DJP57" s="14"/>
      <c r="DJQ57" s="14"/>
      <c r="DJR57" s="14"/>
      <c r="DJS57" s="14"/>
      <c r="DJT57" s="14"/>
      <c r="DJU57" s="14"/>
      <c r="DJV57" s="14"/>
      <c r="DJW57" s="14"/>
      <c r="DJX57" s="14"/>
      <c r="DJY57" s="14"/>
      <c r="DJZ57" s="14"/>
      <c r="DKA57" s="14"/>
      <c r="DKB57" s="14"/>
      <c r="DKC57" s="14"/>
      <c r="DKD57" s="14"/>
      <c r="DKE57" s="14"/>
      <c r="DKF57" s="14"/>
      <c r="DKG57" s="14"/>
      <c r="DKH57" s="14"/>
      <c r="DKI57" s="14"/>
      <c r="DKJ57" s="14"/>
      <c r="DKK57" s="14"/>
      <c r="DKL57" s="14"/>
      <c r="DKM57" s="14"/>
      <c r="DKN57" s="14"/>
      <c r="DKO57" s="14"/>
      <c r="DKP57" s="14"/>
      <c r="DKQ57" s="14"/>
      <c r="DKR57" s="14"/>
      <c r="DKS57" s="14"/>
      <c r="DKT57" s="14"/>
      <c r="DKU57" s="14"/>
      <c r="DKV57" s="14"/>
      <c r="DKW57" s="14"/>
      <c r="DKX57" s="14"/>
      <c r="DKY57" s="14"/>
      <c r="DKZ57" s="14"/>
      <c r="DLA57" s="14"/>
      <c r="DLB57" s="14"/>
      <c r="DLC57" s="14"/>
      <c r="DLD57" s="14"/>
      <c r="DLE57" s="14"/>
      <c r="DLF57" s="14"/>
      <c r="DLG57" s="14"/>
      <c r="DLH57" s="14"/>
      <c r="DLI57" s="14"/>
      <c r="DLJ57" s="14"/>
      <c r="DLK57" s="14"/>
      <c r="DLL57" s="14"/>
      <c r="DLM57" s="14"/>
      <c r="DLN57" s="14"/>
      <c r="DLO57" s="14"/>
      <c r="DLP57" s="14"/>
      <c r="DLQ57" s="14"/>
      <c r="DLR57" s="14"/>
      <c r="DLS57" s="14"/>
      <c r="DLT57" s="14"/>
      <c r="DLU57" s="14"/>
      <c r="DLV57" s="14"/>
      <c r="DLW57" s="14"/>
      <c r="DLX57" s="14"/>
      <c r="DLY57" s="14"/>
      <c r="DLZ57" s="14"/>
      <c r="DMA57" s="14"/>
      <c r="DMB57" s="14"/>
      <c r="DMC57" s="14"/>
      <c r="DMD57" s="14"/>
      <c r="DME57" s="14"/>
      <c r="DMF57" s="14"/>
      <c r="DMG57" s="14"/>
      <c r="DMH57" s="14"/>
      <c r="DMI57" s="14"/>
      <c r="DMJ57" s="14"/>
      <c r="DMK57" s="14"/>
      <c r="DML57" s="14"/>
      <c r="DMM57" s="14"/>
      <c r="DMN57" s="14"/>
      <c r="DMO57" s="14"/>
      <c r="DMP57" s="14"/>
      <c r="DMQ57" s="14"/>
      <c r="DMR57" s="14"/>
      <c r="DMS57" s="14"/>
      <c r="DMT57" s="14"/>
      <c r="DMU57" s="14"/>
      <c r="DMV57" s="14"/>
      <c r="DMW57" s="14"/>
      <c r="DMX57" s="14"/>
      <c r="DMY57" s="14"/>
      <c r="DMZ57" s="14"/>
      <c r="DNA57" s="14"/>
      <c r="DNB57" s="14"/>
      <c r="DNC57" s="14"/>
      <c r="DND57" s="14"/>
      <c r="DNE57" s="14"/>
      <c r="DNF57" s="14"/>
      <c r="DNG57" s="14"/>
      <c r="DNH57" s="14"/>
      <c r="DNI57" s="14"/>
      <c r="DNJ57" s="14"/>
      <c r="DNK57" s="14"/>
      <c r="DNL57" s="14"/>
      <c r="DNM57" s="14"/>
      <c r="DNN57" s="14"/>
      <c r="DNO57" s="14"/>
      <c r="DNP57" s="14"/>
      <c r="DNQ57" s="14"/>
      <c r="DNR57" s="14"/>
      <c r="DNS57" s="14"/>
      <c r="DNT57" s="14"/>
      <c r="DNU57" s="14"/>
      <c r="DNV57" s="14"/>
      <c r="DNW57" s="14"/>
      <c r="DNX57" s="14"/>
      <c r="DNY57" s="14"/>
      <c r="DNZ57" s="14"/>
      <c r="DOA57" s="14"/>
      <c r="DOB57" s="14"/>
      <c r="DOC57" s="14"/>
      <c r="DOD57" s="14"/>
      <c r="DOE57" s="14"/>
      <c r="DOF57" s="14"/>
      <c r="DOG57" s="14"/>
      <c r="DOH57" s="14"/>
      <c r="DOI57" s="14"/>
      <c r="DOJ57" s="14"/>
      <c r="DOK57" s="14"/>
      <c r="DOL57" s="14"/>
      <c r="DOM57" s="14"/>
      <c r="DON57" s="14"/>
      <c r="DOO57" s="14"/>
      <c r="DOP57" s="14"/>
      <c r="DOQ57" s="14"/>
      <c r="DOR57" s="14"/>
      <c r="DOS57" s="14"/>
      <c r="DOT57" s="14"/>
      <c r="DOU57" s="14"/>
      <c r="DOV57" s="14"/>
      <c r="DOW57" s="14"/>
      <c r="DOX57" s="14"/>
      <c r="DOY57" s="14"/>
      <c r="DOZ57" s="14"/>
      <c r="DPA57" s="14"/>
      <c r="DPB57" s="14"/>
      <c r="DPC57" s="14"/>
      <c r="DPD57" s="14"/>
      <c r="DPE57" s="14"/>
      <c r="DPF57" s="14"/>
      <c r="DPG57" s="14"/>
      <c r="DPH57" s="14"/>
      <c r="DPI57" s="14"/>
      <c r="DPJ57" s="14"/>
      <c r="DPK57" s="14"/>
      <c r="DPL57" s="14"/>
      <c r="DPM57" s="14"/>
      <c r="DPN57" s="14"/>
      <c r="DPO57" s="14"/>
      <c r="DPP57" s="14"/>
      <c r="DPQ57" s="14"/>
      <c r="DPR57" s="14"/>
      <c r="DPS57" s="14"/>
      <c r="DPT57" s="14"/>
      <c r="DPU57" s="14"/>
      <c r="DPV57" s="14"/>
      <c r="DPW57" s="14"/>
      <c r="DPX57" s="14"/>
      <c r="DPY57" s="14"/>
      <c r="DPZ57" s="14"/>
      <c r="DQA57" s="14"/>
      <c r="DQB57" s="14"/>
      <c r="DQC57" s="14"/>
      <c r="DQD57" s="14"/>
      <c r="DQE57" s="14"/>
      <c r="DQF57" s="14"/>
      <c r="DQG57" s="14"/>
      <c r="DQH57" s="14"/>
      <c r="DQI57" s="14"/>
      <c r="DQJ57" s="14"/>
      <c r="DQK57" s="14"/>
      <c r="DQL57" s="14"/>
      <c r="DQM57" s="14"/>
      <c r="DQN57" s="14"/>
      <c r="DQO57" s="14"/>
      <c r="DQP57" s="14"/>
      <c r="DQQ57" s="14"/>
      <c r="DQR57" s="14"/>
      <c r="DQS57" s="14"/>
      <c r="DQT57" s="14"/>
      <c r="DQU57" s="14"/>
      <c r="DQV57" s="14"/>
      <c r="DQW57" s="14"/>
      <c r="DQX57" s="14"/>
      <c r="DQY57" s="14"/>
      <c r="DQZ57" s="14"/>
      <c r="DRA57" s="14"/>
      <c r="DRB57" s="14"/>
      <c r="DRC57" s="14"/>
      <c r="DRD57" s="14"/>
      <c r="DRE57" s="14"/>
      <c r="DRF57" s="14"/>
      <c r="DRG57" s="14"/>
      <c r="DRH57" s="14"/>
      <c r="DRI57" s="14"/>
      <c r="DRJ57" s="14"/>
      <c r="DRK57" s="14"/>
      <c r="DRL57" s="14"/>
      <c r="DRM57" s="14"/>
      <c r="DRN57" s="14"/>
      <c r="DRO57" s="14"/>
      <c r="DRP57" s="14"/>
      <c r="DRQ57" s="14"/>
      <c r="DRR57" s="14"/>
      <c r="DRS57" s="14"/>
      <c r="DRT57" s="14"/>
      <c r="DRU57" s="14"/>
      <c r="DRV57" s="14"/>
      <c r="DRW57" s="14"/>
      <c r="DRX57" s="14"/>
      <c r="DRY57" s="14"/>
      <c r="DRZ57" s="14"/>
      <c r="DSA57" s="14"/>
      <c r="DSB57" s="14"/>
      <c r="DSC57" s="14"/>
      <c r="DSD57" s="14"/>
      <c r="DSE57" s="14"/>
      <c r="DSF57" s="14"/>
      <c r="DSG57" s="14"/>
      <c r="DSH57" s="14"/>
      <c r="DSI57" s="14"/>
      <c r="DSJ57" s="14"/>
      <c r="DSK57" s="14"/>
      <c r="DSL57" s="14"/>
      <c r="DSM57" s="14"/>
      <c r="DSN57" s="14"/>
      <c r="DSO57" s="14"/>
      <c r="DSP57" s="14"/>
      <c r="DSQ57" s="14"/>
      <c r="DSR57" s="14"/>
      <c r="DSS57" s="14"/>
      <c r="DST57" s="14"/>
      <c r="DSU57" s="14"/>
      <c r="DSV57" s="14"/>
      <c r="DSW57" s="14"/>
      <c r="DSX57" s="14"/>
      <c r="DSY57" s="14"/>
      <c r="DSZ57" s="14"/>
      <c r="DTA57" s="14"/>
      <c r="DTB57" s="14"/>
      <c r="DTC57" s="14"/>
      <c r="DTD57" s="14"/>
      <c r="DTE57" s="14"/>
      <c r="DTF57" s="14"/>
      <c r="DTG57" s="14"/>
      <c r="DTH57" s="14"/>
      <c r="DTI57" s="14"/>
      <c r="DTJ57" s="14"/>
      <c r="DTK57" s="14"/>
      <c r="DTL57" s="14"/>
      <c r="DTM57" s="14"/>
      <c r="DTN57" s="14"/>
      <c r="DTO57" s="14"/>
      <c r="DTP57" s="14"/>
      <c r="DTQ57" s="14"/>
      <c r="DTR57" s="14"/>
      <c r="DTS57" s="14"/>
      <c r="DTT57" s="14"/>
      <c r="DTU57" s="14"/>
      <c r="DTV57" s="14"/>
      <c r="DTW57" s="14"/>
      <c r="DTX57" s="14"/>
      <c r="DTY57" s="14"/>
      <c r="DTZ57" s="14"/>
      <c r="DUA57" s="14"/>
      <c r="DUB57" s="14"/>
      <c r="DUC57" s="14"/>
      <c r="DUD57" s="14"/>
      <c r="DUE57" s="14"/>
      <c r="DUF57" s="14"/>
      <c r="DUG57" s="14"/>
      <c r="DUH57" s="14"/>
      <c r="DUI57" s="14"/>
      <c r="DUJ57" s="14"/>
      <c r="DUK57" s="14"/>
      <c r="DUL57" s="14"/>
      <c r="DUM57" s="14"/>
      <c r="DUN57" s="14"/>
      <c r="DUO57" s="14"/>
      <c r="DUP57" s="14"/>
      <c r="DUQ57" s="14"/>
      <c r="DUR57" s="14"/>
      <c r="DUS57" s="14"/>
      <c r="DUT57" s="14"/>
      <c r="DUU57" s="14"/>
      <c r="DUV57" s="14"/>
      <c r="DUW57" s="14"/>
      <c r="DUX57" s="14"/>
      <c r="DUY57" s="14"/>
      <c r="DUZ57" s="14"/>
      <c r="DVA57" s="14"/>
      <c r="DVB57" s="14"/>
      <c r="DVC57" s="14"/>
      <c r="DVD57" s="14"/>
      <c r="DVE57" s="14"/>
      <c r="DVF57" s="14"/>
      <c r="DVG57" s="14"/>
      <c r="DVH57" s="14"/>
      <c r="DVI57" s="14"/>
      <c r="DVJ57" s="14"/>
      <c r="DVK57" s="14"/>
      <c r="DVL57" s="14"/>
      <c r="DVM57" s="14"/>
      <c r="DVN57" s="14"/>
      <c r="DVO57" s="14"/>
      <c r="DVP57" s="14"/>
      <c r="DVQ57" s="14"/>
      <c r="DVR57" s="14"/>
      <c r="DVS57" s="14"/>
      <c r="DVT57" s="14"/>
      <c r="DVU57" s="14"/>
      <c r="DVV57" s="14"/>
      <c r="DVW57" s="14"/>
      <c r="DVX57" s="14"/>
      <c r="DVY57" s="14"/>
      <c r="DVZ57" s="14"/>
      <c r="DWA57" s="14"/>
      <c r="DWB57" s="14"/>
      <c r="DWC57" s="14"/>
      <c r="DWD57" s="14"/>
      <c r="DWE57" s="14"/>
      <c r="DWF57" s="14"/>
      <c r="DWG57" s="14"/>
      <c r="DWH57" s="14"/>
      <c r="DWI57" s="14"/>
      <c r="DWJ57" s="14"/>
      <c r="DWK57" s="14"/>
      <c r="DWL57" s="14"/>
      <c r="DWM57" s="14"/>
      <c r="DWN57" s="14"/>
      <c r="DWO57" s="14"/>
      <c r="DWP57" s="14"/>
      <c r="DWQ57" s="14"/>
      <c r="DWR57" s="14"/>
      <c r="DWS57" s="14"/>
      <c r="DWT57" s="14"/>
      <c r="DWU57" s="14"/>
      <c r="DWV57" s="14"/>
      <c r="DWW57" s="14"/>
      <c r="DWX57" s="14"/>
      <c r="DWY57" s="14"/>
      <c r="DWZ57" s="14"/>
      <c r="DXA57" s="14"/>
      <c r="DXB57" s="14"/>
      <c r="DXC57" s="14"/>
      <c r="DXD57" s="14"/>
      <c r="DXE57" s="14"/>
      <c r="DXF57" s="14"/>
      <c r="DXG57" s="14"/>
      <c r="DXH57" s="14"/>
      <c r="DXI57" s="14"/>
      <c r="DXJ57" s="14"/>
      <c r="DXK57" s="14"/>
      <c r="DXL57" s="14"/>
      <c r="DXM57" s="14"/>
      <c r="DXN57" s="14"/>
      <c r="DXO57" s="14"/>
      <c r="DXP57" s="14"/>
      <c r="DXQ57" s="14"/>
      <c r="DXR57" s="14"/>
      <c r="DXS57" s="14"/>
      <c r="DXT57" s="14"/>
      <c r="DXU57" s="14"/>
      <c r="DXV57" s="14"/>
      <c r="DXW57" s="14"/>
      <c r="DXX57" s="14"/>
      <c r="DXY57" s="14"/>
      <c r="DXZ57" s="14"/>
      <c r="DYA57" s="14"/>
      <c r="DYB57" s="14"/>
      <c r="DYC57" s="14"/>
      <c r="DYD57" s="14"/>
      <c r="DYE57" s="14"/>
      <c r="DYF57" s="14"/>
      <c r="DYG57" s="14"/>
      <c r="DYH57" s="14"/>
      <c r="DYI57" s="14"/>
      <c r="DYJ57" s="14"/>
      <c r="DYK57" s="14"/>
      <c r="DYL57" s="14"/>
      <c r="DYM57" s="14"/>
      <c r="DYN57" s="14"/>
      <c r="DYO57" s="14"/>
      <c r="DYP57" s="14"/>
      <c r="DYQ57" s="14"/>
      <c r="DYR57" s="14"/>
      <c r="DYS57" s="14"/>
      <c r="DYT57" s="14"/>
      <c r="DYU57" s="14"/>
      <c r="DYV57" s="14"/>
      <c r="DYW57" s="14"/>
      <c r="DYX57" s="14"/>
      <c r="DYY57" s="14"/>
      <c r="DYZ57" s="14"/>
      <c r="DZA57" s="14"/>
      <c r="DZB57" s="14"/>
      <c r="DZC57" s="14"/>
      <c r="DZD57" s="14"/>
      <c r="DZE57" s="14"/>
      <c r="DZF57" s="14"/>
      <c r="DZG57" s="14"/>
      <c r="DZH57" s="14"/>
      <c r="DZI57" s="14"/>
      <c r="DZJ57" s="14"/>
      <c r="DZK57" s="14"/>
      <c r="DZL57" s="14"/>
      <c r="DZM57" s="14"/>
      <c r="DZN57" s="14"/>
      <c r="DZO57" s="14"/>
      <c r="DZP57" s="14"/>
      <c r="DZQ57" s="14"/>
      <c r="DZR57" s="14"/>
      <c r="DZS57" s="14"/>
      <c r="DZT57" s="14"/>
      <c r="DZU57" s="14"/>
      <c r="DZV57" s="14"/>
      <c r="DZW57" s="14"/>
      <c r="DZX57" s="14"/>
      <c r="DZY57" s="14"/>
      <c r="DZZ57" s="14"/>
      <c r="EAA57" s="14"/>
      <c r="EAB57" s="14"/>
      <c r="EAC57" s="14"/>
      <c r="EAD57" s="14"/>
      <c r="EAE57" s="14"/>
      <c r="EAF57" s="14"/>
      <c r="EAG57" s="14"/>
      <c r="EAH57" s="14"/>
      <c r="EAI57" s="14"/>
      <c r="EAJ57" s="14"/>
      <c r="EAK57" s="14"/>
      <c r="EAL57" s="14"/>
      <c r="EAM57" s="14"/>
      <c r="EAN57" s="14"/>
      <c r="EAO57" s="14"/>
      <c r="EAP57" s="14"/>
      <c r="EAQ57" s="14"/>
      <c r="EAR57" s="14"/>
      <c r="EAS57" s="14"/>
      <c r="EAT57" s="14"/>
      <c r="EAU57" s="14"/>
      <c r="EAV57" s="14"/>
      <c r="EAW57" s="14"/>
      <c r="EAX57" s="14"/>
      <c r="EAY57" s="14"/>
      <c r="EAZ57" s="14"/>
      <c r="EBA57" s="14"/>
      <c r="EBB57" s="14"/>
      <c r="EBC57" s="14"/>
      <c r="EBD57" s="14"/>
      <c r="EBE57" s="14"/>
      <c r="EBF57" s="14"/>
      <c r="EBG57" s="14"/>
      <c r="EBH57" s="14"/>
      <c r="EBI57" s="14"/>
      <c r="EBJ57" s="14"/>
      <c r="EBK57" s="14"/>
      <c r="EBL57" s="14"/>
      <c r="EBM57" s="14"/>
      <c r="EBN57" s="14"/>
      <c r="EBO57" s="14"/>
      <c r="EBP57" s="14"/>
      <c r="EBQ57" s="14"/>
      <c r="EBR57" s="14"/>
      <c r="EBS57" s="14"/>
      <c r="EBT57" s="14"/>
      <c r="EBU57" s="14"/>
      <c r="EBV57" s="14"/>
      <c r="EBW57" s="14"/>
      <c r="EBX57" s="14"/>
      <c r="EBY57" s="14"/>
      <c r="EBZ57" s="14"/>
      <c r="ECA57" s="14"/>
      <c r="ECB57" s="14"/>
      <c r="ECC57" s="14"/>
      <c r="ECD57" s="14"/>
      <c r="ECE57" s="14"/>
      <c r="ECF57" s="14"/>
      <c r="ECG57" s="14"/>
      <c r="ECH57" s="14"/>
      <c r="ECI57" s="14"/>
      <c r="ECJ57" s="14"/>
      <c r="ECK57" s="14"/>
      <c r="ECL57" s="14"/>
      <c r="ECM57" s="14"/>
      <c r="ECN57" s="14"/>
      <c r="ECO57" s="14"/>
      <c r="ECP57" s="14"/>
      <c r="ECQ57" s="14"/>
      <c r="ECR57" s="14"/>
      <c r="ECS57" s="14"/>
      <c r="ECT57" s="14"/>
      <c r="ECU57" s="14"/>
      <c r="ECV57" s="14"/>
      <c r="ECW57" s="14"/>
      <c r="ECX57" s="14"/>
      <c r="ECY57" s="14"/>
      <c r="ECZ57" s="14"/>
      <c r="EDA57" s="14"/>
      <c r="EDB57" s="14"/>
      <c r="EDC57" s="14"/>
      <c r="EDD57" s="14"/>
      <c r="EDE57" s="14"/>
      <c r="EDF57" s="14"/>
      <c r="EDG57" s="14"/>
      <c r="EDH57" s="14"/>
      <c r="EDI57" s="14"/>
      <c r="EDJ57" s="14"/>
      <c r="EDK57" s="14"/>
      <c r="EDL57" s="14"/>
      <c r="EDM57" s="14"/>
      <c r="EDN57" s="14"/>
      <c r="EDO57" s="14"/>
      <c r="EDP57" s="14"/>
      <c r="EDQ57" s="14"/>
      <c r="EDR57" s="14"/>
      <c r="EDS57" s="14"/>
      <c r="EDT57" s="14"/>
      <c r="EDU57" s="14"/>
      <c r="EDV57" s="14"/>
      <c r="EDW57" s="14"/>
      <c r="EDX57" s="14"/>
      <c r="EDY57" s="14"/>
      <c r="EDZ57" s="14"/>
      <c r="EEA57" s="14"/>
      <c r="EEB57" s="14"/>
      <c r="EEC57" s="14"/>
      <c r="EED57" s="14"/>
      <c r="EEE57" s="14"/>
      <c r="EEF57" s="14"/>
      <c r="EEG57" s="14"/>
      <c r="EEH57" s="14"/>
      <c r="EEI57" s="14"/>
      <c r="EEJ57" s="14"/>
      <c r="EEK57" s="14"/>
      <c r="EEL57" s="14"/>
      <c r="EEM57" s="14"/>
      <c r="EEN57" s="14"/>
      <c r="EEO57" s="14"/>
      <c r="EEP57" s="14"/>
      <c r="EEQ57" s="14"/>
      <c r="EER57" s="14"/>
      <c r="EES57" s="14"/>
      <c r="EET57" s="14"/>
      <c r="EEU57" s="14"/>
      <c r="EEV57" s="14"/>
      <c r="EEW57" s="14"/>
      <c r="EEX57" s="14"/>
      <c r="EEY57" s="14"/>
      <c r="EEZ57" s="14"/>
      <c r="EFA57" s="14"/>
      <c r="EFB57" s="14"/>
      <c r="EFC57" s="14"/>
      <c r="EFD57" s="14"/>
      <c r="EFE57" s="14"/>
      <c r="EFF57" s="14"/>
      <c r="EFG57" s="14"/>
      <c r="EFH57" s="14"/>
      <c r="EFI57" s="14"/>
      <c r="EFJ57" s="14"/>
      <c r="EFK57" s="14"/>
      <c r="EFL57" s="14"/>
      <c r="EFM57" s="14"/>
      <c r="EFN57" s="14"/>
      <c r="EFO57" s="14"/>
      <c r="EFP57" s="14"/>
      <c r="EFQ57" s="14"/>
      <c r="EFR57" s="14"/>
      <c r="EFS57" s="14"/>
      <c r="EFT57" s="14"/>
      <c r="EFU57" s="14"/>
      <c r="EFV57" s="14"/>
      <c r="EFW57" s="14"/>
      <c r="EFX57" s="14"/>
      <c r="EFY57" s="14"/>
      <c r="EFZ57" s="14"/>
      <c r="EGA57" s="14"/>
      <c r="EGB57" s="14"/>
      <c r="EGC57" s="14"/>
      <c r="EGD57" s="14"/>
      <c r="EGE57" s="14"/>
      <c r="EGF57" s="14"/>
      <c r="EGG57" s="14"/>
      <c r="EGH57" s="14"/>
      <c r="EGI57" s="14"/>
      <c r="EGJ57" s="14"/>
      <c r="EGK57" s="14"/>
      <c r="EGL57" s="14"/>
      <c r="EGM57" s="14"/>
      <c r="EGN57" s="14"/>
      <c r="EGO57" s="14"/>
      <c r="EGP57" s="14"/>
      <c r="EGQ57" s="14"/>
      <c r="EGR57" s="14"/>
      <c r="EGS57" s="14"/>
      <c r="EGT57" s="14"/>
      <c r="EGU57" s="14"/>
      <c r="EGV57" s="14"/>
      <c r="EGW57" s="14"/>
      <c r="EGX57" s="14"/>
      <c r="EGY57" s="14"/>
      <c r="EGZ57" s="14"/>
      <c r="EHA57" s="14"/>
      <c r="EHB57" s="14"/>
      <c r="EHC57" s="14"/>
      <c r="EHD57" s="14"/>
      <c r="EHE57" s="14"/>
      <c r="EHF57" s="14"/>
      <c r="EHG57" s="14"/>
      <c r="EHH57" s="14"/>
      <c r="EHI57" s="14"/>
      <c r="EHJ57" s="14"/>
      <c r="EHK57" s="14"/>
      <c r="EHL57" s="14"/>
      <c r="EHM57" s="14"/>
      <c r="EHN57" s="14"/>
      <c r="EHO57" s="14"/>
      <c r="EHP57" s="14"/>
      <c r="EHQ57" s="14"/>
      <c r="EHR57" s="14"/>
      <c r="EHS57" s="14"/>
      <c r="EHT57" s="14"/>
      <c r="EHU57" s="14"/>
      <c r="EHV57" s="14"/>
      <c r="EHW57" s="14"/>
      <c r="EHX57" s="14"/>
      <c r="EHY57" s="14"/>
      <c r="EHZ57" s="14"/>
      <c r="EIA57" s="14"/>
      <c r="EIB57" s="14"/>
      <c r="EIC57" s="14"/>
      <c r="EID57" s="14"/>
      <c r="EIE57" s="14"/>
      <c r="EIF57" s="14"/>
      <c r="EIG57" s="14"/>
      <c r="EIH57" s="14"/>
      <c r="EII57" s="14"/>
      <c r="EIJ57" s="14"/>
      <c r="EIK57" s="14"/>
      <c r="EIL57" s="14"/>
      <c r="EIM57" s="14"/>
      <c r="EIN57" s="14"/>
      <c r="EIO57" s="14"/>
      <c r="EIP57" s="14"/>
      <c r="EIQ57" s="14"/>
      <c r="EIR57" s="14"/>
      <c r="EIS57" s="14"/>
      <c r="EIT57" s="14"/>
      <c r="EIU57" s="14"/>
      <c r="EIV57" s="14"/>
      <c r="EIW57" s="14"/>
      <c r="EIX57" s="14"/>
      <c r="EIY57" s="14"/>
      <c r="EIZ57" s="14"/>
      <c r="EJA57" s="14"/>
      <c r="EJB57" s="14"/>
      <c r="EJC57" s="14"/>
      <c r="EJD57" s="14"/>
      <c r="EJE57" s="14"/>
      <c r="EJF57" s="14"/>
      <c r="EJG57" s="14"/>
      <c r="EJH57" s="14"/>
      <c r="EJI57" s="14"/>
      <c r="EJJ57" s="14"/>
      <c r="EJK57" s="14"/>
      <c r="EJL57" s="14"/>
      <c r="EJM57" s="14"/>
      <c r="EJN57" s="14"/>
      <c r="EJO57" s="14"/>
      <c r="EJP57" s="14"/>
      <c r="EJQ57" s="14"/>
      <c r="EJR57" s="14"/>
      <c r="EJS57" s="14"/>
      <c r="EJT57" s="14"/>
      <c r="EJU57" s="14"/>
      <c r="EJV57" s="14"/>
      <c r="EJW57" s="14"/>
      <c r="EJX57" s="14"/>
      <c r="EJY57" s="14"/>
      <c r="EJZ57" s="14"/>
      <c r="EKA57" s="14"/>
      <c r="EKB57" s="14"/>
      <c r="EKC57" s="14"/>
      <c r="EKD57" s="14"/>
      <c r="EKE57" s="14"/>
      <c r="EKF57" s="14"/>
      <c r="EKG57" s="14"/>
      <c r="EKH57" s="14"/>
      <c r="EKI57" s="14"/>
      <c r="EKJ57" s="14"/>
      <c r="EKK57" s="14"/>
      <c r="EKL57" s="14"/>
      <c r="EKM57" s="14"/>
      <c r="EKN57" s="14"/>
      <c r="EKO57" s="14"/>
      <c r="EKP57" s="14"/>
      <c r="EKQ57" s="14"/>
      <c r="EKR57" s="14"/>
      <c r="EKS57" s="14"/>
      <c r="EKT57" s="14"/>
      <c r="EKU57" s="14"/>
      <c r="EKV57" s="14"/>
      <c r="EKW57" s="14"/>
      <c r="EKX57" s="14"/>
      <c r="EKY57" s="14"/>
      <c r="EKZ57" s="14"/>
      <c r="ELA57" s="14"/>
      <c r="ELB57" s="14"/>
      <c r="ELC57" s="14"/>
      <c r="ELD57" s="14"/>
      <c r="ELE57" s="14"/>
      <c r="ELF57" s="14"/>
      <c r="ELG57" s="14"/>
      <c r="ELH57" s="14"/>
      <c r="ELI57" s="14"/>
      <c r="ELJ57" s="14"/>
      <c r="ELK57" s="14"/>
      <c r="ELL57" s="14"/>
      <c r="ELM57" s="14"/>
      <c r="ELN57" s="14"/>
      <c r="ELO57" s="14"/>
      <c r="ELP57" s="14"/>
      <c r="ELQ57" s="14"/>
      <c r="ELR57" s="14"/>
      <c r="ELS57" s="14"/>
      <c r="ELT57" s="14"/>
      <c r="ELU57" s="14"/>
      <c r="ELV57" s="14"/>
      <c r="ELW57" s="14"/>
      <c r="ELX57" s="14"/>
      <c r="ELY57" s="14"/>
      <c r="ELZ57" s="14"/>
      <c r="EMA57" s="14"/>
      <c r="EMB57" s="14"/>
      <c r="EMC57" s="14"/>
      <c r="EMD57" s="14"/>
      <c r="EME57" s="14"/>
      <c r="EMF57" s="14"/>
      <c r="EMG57" s="14"/>
      <c r="EMH57" s="14"/>
      <c r="EMI57" s="14"/>
      <c r="EMJ57" s="14"/>
      <c r="EMK57" s="14"/>
      <c r="EML57" s="14"/>
      <c r="EMM57" s="14"/>
      <c r="EMN57" s="14"/>
      <c r="EMO57" s="14"/>
      <c r="EMP57" s="14"/>
      <c r="EMQ57" s="14"/>
      <c r="EMR57" s="14"/>
      <c r="EMS57" s="14"/>
      <c r="EMT57" s="14"/>
      <c r="EMU57" s="14"/>
      <c r="EMV57" s="14"/>
      <c r="EMW57" s="14"/>
      <c r="EMX57" s="14"/>
      <c r="EMY57" s="14"/>
      <c r="EMZ57" s="14"/>
      <c r="ENA57" s="14"/>
      <c r="ENB57" s="14"/>
      <c r="ENC57" s="14"/>
      <c r="END57" s="14"/>
      <c r="ENE57" s="14"/>
      <c r="ENF57" s="14"/>
      <c r="ENG57" s="14"/>
      <c r="ENH57" s="14"/>
      <c r="ENI57" s="14"/>
      <c r="ENJ57" s="14"/>
      <c r="ENK57" s="14"/>
      <c r="ENL57" s="14"/>
      <c r="ENM57" s="14"/>
      <c r="ENN57" s="14"/>
      <c r="ENO57" s="14"/>
      <c r="ENP57" s="14"/>
      <c r="ENQ57" s="14"/>
      <c r="ENR57" s="14"/>
      <c r="ENS57" s="14"/>
      <c r="ENT57" s="14"/>
      <c r="ENU57" s="14"/>
      <c r="ENV57" s="14"/>
      <c r="ENW57" s="14"/>
      <c r="ENX57" s="14"/>
      <c r="ENY57" s="14"/>
      <c r="ENZ57" s="14"/>
      <c r="EOA57" s="14"/>
      <c r="EOB57" s="14"/>
      <c r="EOC57" s="14"/>
      <c r="EOD57" s="14"/>
      <c r="EOE57" s="14"/>
      <c r="EOF57" s="14"/>
      <c r="EOG57" s="14"/>
      <c r="EOH57" s="14"/>
      <c r="EOI57" s="14"/>
      <c r="EOJ57" s="14"/>
      <c r="EOK57" s="14"/>
      <c r="EOL57" s="14"/>
      <c r="EOM57" s="14"/>
      <c r="EON57" s="14"/>
      <c r="EOO57" s="14"/>
      <c r="EOP57" s="14"/>
      <c r="EOQ57" s="14"/>
      <c r="EOR57" s="14"/>
      <c r="EOS57" s="14"/>
      <c r="EOT57" s="14"/>
      <c r="EOU57" s="14"/>
      <c r="EOV57" s="14"/>
      <c r="EOW57" s="14"/>
      <c r="EOX57" s="14"/>
      <c r="EOY57" s="14"/>
      <c r="EOZ57" s="14"/>
      <c r="EPA57" s="14"/>
      <c r="EPB57" s="14"/>
      <c r="EPC57" s="14"/>
      <c r="EPD57" s="14"/>
      <c r="EPE57" s="14"/>
      <c r="EPF57" s="14"/>
      <c r="EPG57" s="14"/>
      <c r="EPH57" s="14"/>
      <c r="EPI57" s="14"/>
      <c r="EPJ57" s="14"/>
      <c r="EPK57" s="14"/>
      <c r="EPL57" s="14"/>
      <c r="EPM57" s="14"/>
      <c r="EPN57" s="14"/>
      <c r="EPO57" s="14"/>
      <c r="EPP57" s="14"/>
      <c r="EPQ57" s="14"/>
      <c r="EPR57" s="14"/>
      <c r="EPS57" s="14"/>
      <c r="EPT57" s="14"/>
      <c r="EPU57" s="14"/>
      <c r="EPV57" s="14"/>
      <c r="EPW57" s="14"/>
      <c r="EPX57" s="14"/>
      <c r="EPY57" s="14"/>
      <c r="EPZ57" s="14"/>
      <c r="EQA57" s="14"/>
      <c r="EQB57" s="14"/>
      <c r="EQC57" s="14"/>
      <c r="EQD57" s="14"/>
      <c r="EQE57" s="14"/>
      <c r="EQF57" s="14"/>
      <c r="EQG57" s="14"/>
      <c r="EQH57" s="14"/>
      <c r="EQI57" s="14"/>
      <c r="EQJ57" s="14"/>
      <c r="EQK57" s="14"/>
      <c r="EQL57" s="14"/>
      <c r="EQM57" s="14"/>
      <c r="EQN57" s="14"/>
      <c r="EQO57" s="14"/>
      <c r="EQP57" s="14"/>
      <c r="EQQ57" s="14"/>
      <c r="EQR57" s="14"/>
      <c r="EQS57" s="14"/>
      <c r="EQT57" s="14"/>
      <c r="EQU57" s="14"/>
      <c r="EQV57" s="14"/>
      <c r="EQW57" s="14"/>
      <c r="EQX57" s="14"/>
      <c r="EQY57" s="14"/>
      <c r="EQZ57" s="14"/>
      <c r="ERA57" s="14"/>
      <c r="ERB57" s="14"/>
      <c r="ERC57" s="14"/>
      <c r="ERD57" s="14"/>
      <c r="ERE57" s="14"/>
      <c r="ERF57" s="14"/>
      <c r="ERG57" s="14"/>
      <c r="ERH57" s="14"/>
      <c r="ERI57" s="14"/>
      <c r="ERJ57" s="14"/>
      <c r="ERK57" s="14"/>
      <c r="ERL57" s="14"/>
      <c r="ERM57" s="14"/>
      <c r="ERN57" s="14"/>
      <c r="ERO57" s="14"/>
      <c r="ERP57" s="14"/>
      <c r="ERQ57" s="14"/>
      <c r="ERR57" s="14"/>
      <c r="ERS57" s="14"/>
      <c r="ERT57" s="14"/>
      <c r="ERU57" s="14"/>
      <c r="ERV57" s="14"/>
      <c r="ERW57" s="14"/>
      <c r="ERX57" s="14"/>
      <c r="ERY57" s="14"/>
      <c r="ERZ57" s="14"/>
      <c r="ESA57" s="14"/>
      <c r="ESB57" s="14"/>
      <c r="ESC57" s="14"/>
      <c r="ESD57" s="14"/>
      <c r="ESE57" s="14"/>
      <c r="ESF57" s="14"/>
      <c r="ESG57" s="14"/>
      <c r="ESH57" s="14"/>
      <c r="ESI57" s="14"/>
      <c r="ESJ57" s="14"/>
      <c r="ESK57" s="14"/>
      <c r="ESL57" s="14"/>
      <c r="ESM57" s="14"/>
      <c r="ESN57" s="14"/>
      <c r="ESO57" s="14"/>
      <c r="ESP57" s="14"/>
      <c r="ESQ57" s="14"/>
      <c r="ESR57" s="14"/>
      <c r="ESS57" s="14"/>
      <c r="EST57" s="14"/>
      <c r="ESU57" s="14"/>
      <c r="ESV57" s="14"/>
      <c r="ESW57" s="14"/>
      <c r="ESX57" s="14"/>
      <c r="ESY57" s="14"/>
      <c r="ESZ57" s="14"/>
      <c r="ETA57" s="14"/>
      <c r="ETB57" s="14"/>
      <c r="ETC57" s="14"/>
      <c r="ETD57" s="14"/>
      <c r="ETE57" s="14"/>
      <c r="ETF57" s="14"/>
      <c r="ETG57" s="14"/>
      <c r="ETH57" s="14"/>
      <c r="ETI57" s="14"/>
      <c r="ETJ57" s="14"/>
      <c r="ETK57" s="14"/>
      <c r="ETL57" s="14"/>
      <c r="ETM57" s="14"/>
      <c r="ETN57" s="14"/>
      <c r="ETO57" s="14"/>
      <c r="ETP57" s="14"/>
      <c r="ETQ57" s="14"/>
      <c r="ETR57" s="14"/>
      <c r="ETS57" s="14"/>
      <c r="ETT57" s="14"/>
      <c r="ETU57" s="14"/>
      <c r="ETV57" s="14"/>
      <c r="ETW57" s="14"/>
      <c r="ETX57" s="14"/>
      <c r="ETY57" s="14"/>
      <c r="ETZ57" s="14"/>
      <c r="EUA57" s="14"/>
      <c r="EUB57" s="14"/>
      <c r="EUC57" s="14"/>
      <c r="EUD57" s="14"/>
      <c r="EUE57" s="14"/>
      <c r="EUF57" s="14"/>
      <c r="EUG57" s="14"/>
      <c r="EUH57" s="14"/>
      <c r="EUI57" s="14"/>
      <c r="EUJ57" s="14"/>
      <c r="EUK57" s="14"/>
      <c r="EUL57" s="14"/>
      <c r="EUM57" s="14"/>
      <c r="EUN57" s="14"/>
      <c r="EUO57" s="14"/>
      <c r="EUP57" s="14"/>
      <c r="EUQ57" s="14"/>
      <c r="EUR57" s="14"/>
      <c r="EUS57" s="14"/>
      <c r="EUT57" s="14"/>
      <c r="EUU57" s="14"/>
      <c r="EUV57" s="14"/>
      <c r="EUW57" s="14"/>
      <c r="EUX57" s="14"/>
      <c r="EUY57" s="14"/>
      <c r="EUZ57" s="14"/>
      <c r="EVA57" s="14"/>
      <c r="EVB57" s="14"/>
      <c r="EVC57" s="14"/>
      <c r="EVD57" s="14"/>
      <c r="EVE57" s="14"/>
      <c r="EVF57" s="14"/>
      <c r="EVG57" s="14"/>
      <c r="EVH57" s="14"/>
      <c r="EVI57" s="14"/>
      <c r="EVJ57" s="14"/>
      <c r="EVK57" s="14"/>
      <c r="EVL57" s="14"/>
      <c r="EVM57" s="14"/>
      <c r="EVN57" s="14"/>
      <c r="EVO57" s="14"/>
      <c r="EVP57" s="14"/>
      <c r="EVQ57" s="14"/>
      <c r="EVR57" s="14"/>
      <c r="EVS57" s="14"/>
      <c r="EVT57" s="14"/>
      <c r="EVU57" s="14"/>
      <c r="EVV57" s="14"/>
      <c r="EVW57" s="14"/>
      <c r="EVX57" s="14"/>
      <c r="EVY57" s="14"/>
      <c r="EVZ57" s="14"/>
      <c r="EWA57" s="14"/>
      <c r="EWB57" s="14"/>
      <c r="EWC57" s="14"/>
      <c r="EWD57" s="14"/>
      <c r="EWE57" s="14"/>
      <c r="EWF57" s="14"/>
      <c r="EWG57" s="14"/>
      <c r="EWH57" s="14"/>
      <c r="EWI57" s="14"/>
      <c r="EWJ57" s="14"/>
      <c r="EWK57" s="14"/>
      <c r="EWL57" s="14"/>
      <c r="EWM57" s="14"/>
      <c r="EWN57" s="14"/>
      <c r="EWO57" s="14"/>
      <c r="EWP57" s="14"/>
      <c r="EWQ57" s="14"/>
      <c r="EWR57" s="14"/>
      <c r="EWS57" s="14"/>
      <c r="EWT57" s="14"/>
      <c r="EWU57" s="14"/>
      <c r="EWV57" s="14"/>
      <c r="EWW57" s="14"/>
      <c r="EWX57" s="14"/>
      <c r="EWY57" s="14"/>
      <c r="EWZ57" s="14"/>
      <c r="EXA57" s="14"/>
      <c r="EXB57" s="14"/>
      <c r="EXC57" s="14"/>
      <c r="EXD57" s="14"/>
      <c r="EXE57" s="14"/>
      <c r="EXF57" s="14"/>
      <c r="EXG57" s="14"/>
      <c r="EXH57" s="14"/>
      <c r="EXI57" s="14"/>
      <c r="EXJ57" s="14"/>
      <c r="EXK57" s="14"/>
      <c r="EXL57" s="14"/>
      <c r="EXM57" s="14"/>
      <c r="EXN57" s="14"/>
      <c r="EXO57" s="14"/>
      <c r="EXP57" s="14"/>
      <c r="EXQ57" s="14"/>
      <c r="EXR57" s="14"/>
      <c r="EXS57" s="14"/>
      <c r="EXT57" s="14"/>
      <c r="EXU57" s="14"/>
      <c r="EXV57" s="14"/>
      <c r="EXW57" s="14"/>
      <c r="EXX57" s="14"/>
      <c r="EXY57" s="14"/>
      <c r="EXZ57" s="14"/>
      <c r="EYA57" s="14"/>
      <c r="EYB57" s="14"/>
      <c r="EYC57" s="14"/>
      <c r="EYD57" s="14"/>
      <c r="EYE57" s="14"/>
      <c r="EYF57" s="14"/>
      <c r="EYG57" s="14"/>
      <c r="EYH57" s="14"/>
      <c r="EYI57" s="14"/>
      <c r="EYJ57" s="14"/>
      <c r="EYK57" s="14"/>
      <c r="EYL57" s="14"/>
      <c r="EYM57" s="14"/>
      <c r="EYN57" s="14"/>
      <c r="EYO57" s="14"/>
      <c r="EYP57" s="14"/>
      <c r="EYQ57" s="14"/>
      <c r="EYR57" s="14"/>
      <c r="EYS57" s="14"/>
      <c r="EYT57" s="14"/>
      <c r="EYU57" s="14"/>
      <c r="EYV57" s="14"/>
      <c r="EYW57" s="14"/>
      <c r="EYX57" s="14"/>
      <c r="EYY57" s="14"/>
      <c r="EYZ57" s="14"/>
      <c r="EZA57" s="14"/>
      <c r="EZB57" s="14"/>
      <c r="EZC57" s="14"/>
      <c r="EZD57" s="14"/>
      <c r="EZE57" s="14"/>
      <c r="EZF57" s="14"/>
      <c r="EZG57" s="14"/>
      <c r="EZH57" s="14"/>
      <c r="EZI57" s="14"/>
      <c r="EZJ57" s="14"/>
      <c r="EZK57" s="14"/>
      <c r="EZL57" s="14"/>
      <c r="EZM57" s="14"/>
      <c r="EZN57" s="14"/>
      <c r="EZO57" s="14"/>
      <c r="EZP57" s="14"/>
      <c r="EZQ57" s="14"/>
      <c r="EZR57" s="14"/>
      <c r="EZS57" s="14"/>
      <c r="EZT57" s="14"/>
      <c r="EZU57" s="14"/>
      <c r="EZV57" s="14"/>
      <c r="EZW57" s="14"/>
      <c r="EZX57" s="14"/>
      <c r="EZY57" s="14"/>
      <c r="EZZ57" s="14"/>
      <c r="FAA57" s="14"/>
      <c r="FAB57" s="14"/>
      <c r="FAC57" s="14"/>
      <c r="FAD57" s="14"/>
      <c r="FAE57" s="14"/>
      <c r="FAF57" s="14"/>
      <c r="FAG57" s="14"/>
      <c r="FAH57" s="14"/>
      <c r="FAI57" s="14"/>
      <c r="FAJ57" s="14"/>
      <c r="FAK57" s="14"/>
      <c r="FAL57" s="14"/>
      <c r="FAM57" s="14"/>
      <c r="FAN57" s="14"/>
      <c r="FAO57" s="14"/>
      <c r="FAP57" s="14"/>
      <c r="FAQ57" s="14"/>
      <c r="FAR57" s="14"/>
      <c r="FAS57" s="14"/>
      <c r="FAT57" s="14"/>
      <c r="FAU57" s="14"/>
      <c r="FAV57" s="14"/>
      <c r="FAW57" s="14"/>
      <c r="FAX57" s="14"/>
      <c r="FAY57" s="14"/>
      <c r="FAZ57" s="14"/>
      <c r="FBA57" s="14"/>
      <c r="FBB57" s="14"/>
      <c r="FBC57" s="14"/>
      <c r="FBD57" s="14"/>
      <c r="FBE57" s="14"/>
      <c r="FBF57" s="14"/>
      <c r="FBG57" s="14"/>
      <c r="FBH57" s="14"/>
      <c r="FBI57" s="14"/>
      <c r="FBJ57" s="14"/>
      <c r="FBK57" s="14"/>
      <c r="FBL57" s="14"/>
      <c r="FBM57" s="14"/>
      <c r="FBN57" s="14"/>
      <c r="FBO57" s="14"/>
      <c r="FBP57" s="14"/>
      <c r="FBQ57" s="14"/>
      <c r="FBR57" s="14"/>
      <c r="FBS57" s="14"/>
      <c r="FBT57" s="14"/>
      <c r="FBU57" s="14"/>
      <c r="FBV57" s="14"/>
      <c r="FBW57" s="14"/>
      <c r="FBX57" s="14"/>
      <c r="FBY57" s="14"/>
      <c r="FBZ57" s="14"/>
      <c r="FCA57" s="14"/>
      <c r="FCB57" s="14"/>
      <c r="FCC57" s="14"/>
      <c r="FCD57" s="14"/>
      <c r="FCE57" s="14"/>
      <c r="FCF57" s="14"/>
      <c r="FCG57" s="14"/>
      <c r="FCH57" s="14"/>
      <c r="FCI57" s="14"/>
      <c r="FCJ57" s="14"/>
      <c r="FCK57" s="14"/>
      <c r="FCL57" s="14"/>
      <c r="FCM57" s="14"/>
      <c r="FCN57" s="14"/>
      <c r="FCO57" s="14"/>
      <c r="FCP57" s="14"/>
      <c r="FCQ57" s="14"/>
      <c r="FCR57" s="14"/>
      <c r="FCS57" s="14"/>
      <c r="FCT57" s="14"/>
      <c r="FCU57" s="14"/>
      <c r="FCV57" s="14"/>
      <c r="FCW57" s="14"/>
      <c r="FCX57" s="14"/>
      <c r="FCY57" s="14"/>
      <c r="FCZ57" s="14"/>
      <c r="FDA57" s="14"/>
      <c r="FDB57" s="14"/>
      <c r="FDC57" s="14"/>
      <c r="FDD57" s="14"/>
      <c r="FDE57" s="14"/>
      <c r="FDF57" s="14"/>
      <c r="FDG57" s="14"/>
      <c r="FDH57" s="14"/>
      <c r="FDI57" s="14"/>
      <c r="FDJ57" s="14"/>
      <c r="FDK57" s="14"/>
      <c r="FDL57" s="14"/>
      <c r="FDM57" s="14"/>
      <c r="FDN57" s="14"/>
      <c r="FDO57" s="14"/>
      <c r="FDP57" s="14"/>
      <c r="FDQ57" s="14"/>
      <c r="FDR57" s="14"/>
      <c r="FDS57" s="14"/>
      <c r="FDT57" s="14"/>
      <c r="FDU57" s="14"/>
      <c r="FDV57" s="14"/>
      <c r="FDW57" s="14"/>
      <c r="FDX57" s="14"/>
      <c r="FDY57" s="14"/>
      <c r="FDZ57" s="14"/>
      <c r="FEA57" s="14"/>
      <c r="FEB57" s="14"/>
      <c r="FEC57" s="14"/>
      <c r="FED57" s="14"/>
      <c r="FEE57" s="14"/>
      <c r="FEF57" s="14"/>
      <c r="FEG57" s="14"/>
      <c r="FEH57" s="14"/>
      <c r="FEI57" s="14"/>
      <c r="FEJ57" s="14"/>
      <c r="FEK57" s="14"/>
      <c r="FEL57" s="14"/>
      <c r="FEM57" s="14"/>
      <c r="FEN57" s="14"/>
      <c r="FEO57" s="14"/>
      <c r="FEP57" s="14"/>
      <c r="FEQ57" s="14"/>
      <c r="FER57" s="14"/>
      <c r="FES57" s="14"/>
      <c r="FET57" s="14"/>
      <c r="FEU57" s="14"/>
      <c r="FEV57" s="14"/>
      <c r="FEW57" s="14"/>
      <c r="FEX57" s="14"/>
      <c r="FEY57" s="14"/>
      <c r="FEZ57" s="14"/>
      <c r="FFA57" s="14"/>
      <c r="FFB57" s="14"/>
      <c r="FFC57" s="14"/>
      <c r="FFD57" s="14"/>
      <c r="FFE57" s="14"/>
      <c r="FFF57" s="14"/>
      <c r="FFG57" s="14"/>
      <c r="FFH57" s="14"/>
      <c r="FFI57" s="14"/>
      <c r="FFJ57" s="14"/>
      <c r="FFK57" s="14"/>
      <c r="FFL57" s="14"/>
      <c r="FFM57" s="14"/>
      <c r="FFN57" s="14"/>
      <c r="FFO57" s="14"/>
      <c r="FFP57" s="14"/>
      <c r="FFQ57" s="14"/>
      <c r="FFR57" s="14"/>
      <c r="FFS57" s="14"/>
      <c r="FFT57" s="14"/>
      <c r="FFU57" s="14"/>
      <c r="FFV57" s="14"/>
      <c r="FFW57" s="14"/>
      <c r="FFX57" s="14"/>
      <c r="FFY57" s="14"/>
      <c r="FFZ57" s="14"/>
      <c r="FGA57" s="14"/>
      <c r="FGB57" s="14"/>
      <c r="FGC57" s="14"/>
      <c r="FGD57" s="14"/>
      <c r="FGE57" s="14"/>
      <c r="FGF57" s="14"/>
      <c r="FGG57" s="14"/>
      <c r="FGH57" s="14"/>
      <c r="FGI57" s="14"/>
      <c r="FGJ57" s="14"/>
      <c r="FGK57" s="14"/>
      <c r="FGL57" s="14"/>
      <c r="FGM57" s="14"/>
      <c r="FGN57" s="14"/>
      <c r="FGO57" s="14"/>
      <c r="FGP57" s="14"/>
      <c r="FGQ57" s="14"/>
      <c r="FGR57" s="14"/>
      <c r="FGS57" s="14"/>
      <c r="FGT57" s="14"/>
      <c r="FGU57" s="14"/>
      <c r="FGV57" s="14"/>
      <c r="FGW57" s="14"/>
      <c r="FGX57" s="14"/>
      <c r="FGY57" s="14"/>
      <c r="FGZ57" s="14"/>
      <c r="FHA57" s="14"/>
      <c r="FHB57" s="14"/>
      <c r="FHC57" s="14"/>
      <c r="FHD57" s="14"/>
      <c r="FHE57" s="14"/>
      <c r="FHF57" s="14"/>
      <c r="FHG57" s="14"/>
      <c r="FHH57" s="14"/>
      <c r="FHI57" s="14"/>
      <c r="FHJ57" s="14"/>
      <c r="FHK57" s="14"/>
      <c r="FHL57" s="14"/>
      <c r="FHM57" s="14"/>
      <c r="FHN57" s="14"/>
      <c r="FHO57" s="14"/>
      <c r="FHP57" s="14"/>
      <c r="FHQ57" s="14"/>
      <c r="FHR57" s="14"/>
      <c r="FHS57" s="14"/>
      <c r="FHT57" s="14"/>
      <c r="FHU57" s="14"/>
      <c r="FHV57" s="14"/>
      <c r="FHW57" s="14"/>
      <c r="FHX57" s="14"/>
      <c r="FHY57" s="14"/>
      <c r="FHZ57" s="14"/>
      <c r="FIA57" s="14"/>
      <c r="FIB57" s="14"/>
      <c r="FIC57" s="14"/>
      <c r="FID57" s="14"/>
      <c r="FIE57" s="14"/>
      <c r="FIF57" s="14"/>
      <c r="FIG57" s="14"/>
      <c r="FIH57" s="14"/>
      <c r="FII57" s="14"/>
      <c r="FIJ57" s="14"/>
      <c r="FIK57" s="14"/>
      <c r="FIL57" s="14"/>
      <c r="FIM57" s="14"/>
      <c r="FIN57" s="14"/>
      <c r="FIO57" s="14"/>
      <c r="FIP57" s="14"/>
      <c r="FIQ57" s="14"/>
      <c r="FIR57" s="14"/>
      <c r="FIS57" s="14"/>
      <c r="FIT57" s="14"/>
      <c r="FIU57" s="14"/>
      <c r="FIV57" s="14"/>
      <c r="FIW57" s="14"/>
      <c r="FIX57" s="14"/>
      <c r="FIY57" s="14"/>
      <c r="FIZ57" s="14"/>
      <c r="FJA57" s="14"/>
      <c r="FJB57" s="14"/>
      <c r="FJC57" s="14"/>
      <c r="FJD57" s="14"/>
      <c r="FJE57" s="14"/>
      <c r="FJF57" s="14"/>
      <c r="FJG57" s="14"/>
      <c r="FJH57" s="14"/>
      <c r="FJI57" s="14"/>
      <c r="FJJ57" s="14"/>
      <c r="FJK57" s="14"/>
      <c r="FJL57" s="14"/>
      <c r="FJM57" s="14"/>
      <c r="FJN57" s="14"/>
      <c r="FJO57" s="14"/>
      <c r="FJP57" s="14"/>
      <c r="FJQ57" s="14"/>
      <c r="FJR57" s="14"/>
      <c r="FJS57" s="14"/>
      <c r="FJT57" s="14"/>
      <c r="FJU57" s="14"/>
      <c r="FJV57" s="14"/>
      <c r="FJW57" s="14"/>
      <c r="FJX57" s="14"/>
      <c r="FJY57" s="14"/>
      <c r="FJZ57" s="14"/>
      <c r="FKA57" s="14"/>
      <c r="FKB57" s="14"/>
      <c r="FKC57" s="14"/>
      <c r="FKD57" s="14"/>
      <c r="FKE57" s="14"/>
      <c r="FKF57" s="14"/>
      <c r="FKG57" s="14"/>
      <c r="FKH57" s="14"/>
      <c r="FKI57" s="14"/>
      <c r="FKJ57" s="14"/>
      <c r="FKK57" s="14"/>
      <c r="FKL57" s="14"/>
      <c r="FKM57" s="14"/>
      <c r="FKN57" s="14"/>
      <c r="FKO57" s="14"/>
      <c r="FKP57" s="14"/>
      <c r="FKQ57" s="14"/>
      <c r="FKR57" s="14"/>
      <c r="FKS57" s="14"/>
      <c r="FKT57" s="14"/>
      <c r="FKU57" s="14"/>
      <c r="FKV57" s="14"/>
      <c r="FKW57" s="14"/>
      <c r="FKX57" s="14"/>
      <c r="FKY57" s="14"/>
      <c r="FKZ57" s="14"/>
      <c r="FLA57" s="14"/>
      <c r="FLB57" s="14"/>
      <c r="FLC57" s="14"/>
      <c r="FLD57" s="14"/>
      <c r="FLE57" s="14"/>
      <c r="FLF57" s="14"/>
      <c r="FLG57" s="14"/>
      <c r="FLH57" s="14"/>
      <c r="FLI57" s="14"/>
      <c r="FLJ57" s="14"/>
      <c r="FLK57" s="14"/>
      <c r="FLL57" s="14"/>
      <c r="FLM57" s="14"/>
      <c r="FLN57" s="14"/>
      <c r="FLO57" s="14"/>
      <c r="FLP57" s="14"/>
      <c r="FLQ57" s="14"/>
      <c r="FLR57" s="14"/>
      <c r="FLS57" s="14"/>
      <c r="FLT57" s="14"/>
      <c r="FLU57" s="14"/>
      <c r="FLV57" s="14"/>
      <c r="FLW57" s="14"/>
      <c r="FLX57" s="14"/>
      <c r="FLY57" s="14"/>
      <c r="FLZ57" s="14"/>
      <c r="FMA57" s="14"/>
      <c r="FMB57" s="14"/>
      <c r="FMC57" s="14"/>
      <c r="FMD57" s="14"/>
      <c r="FME57" s="14"/>
      <c r="FMF57" s="14"/>
      <c r="FMG57" s="14"/>
      <c r="FMH57" s="14"/>
      <c r="FMI57" s="14"/>
      <c r="FMJ57" s="14"/>
      <c r="FMK57" s="14"/>
      <c r="FML57" s="14"/>
      <c r="FMM57" s="14"/>
      <c r="FMN57" s="14"/>
      <c r="FMO57" s="14"/>
      <c r="FMP57" s="14"/>
      <c r="FMQ57" s="14"/>
      <c r="FMR57" s="14"/>
      <c r="FMS57" s="14"/>
      <c r="FMT57" s="14"/>
      <c r="FMU57" s="14"/>
      <c r="FMV57" s="14"/>
      <c r="FMW57" s="14"/>
      <c r="FMX57" s="14"/>
      <c r="FMY57" s="14"/>
      <c r="FMZ57" s="14"/>
      <c r="FNA57" s="14"/>
      <c r="FNB57" s="14"/>
      <c r="FNC57" s="14"/>
      <c r="FND57" s="14"/>
      <c r="FNE57" s="14"/>
      <c r="FNF57" s="14"/>
      <c r="FNG57" s="14"/>
      <c r="FNH57" s="14"/>
      <c r="FNI57" s="14"/>
      <c r="FNJ57" s="14"/>
      <c r="FNK57" s="14"/>
      <c r="FNL57" s="14"/>
      <c r="FNM57" s="14"/>
      <c r="FNN57" s="14"/>
      <c r="FNO57" s="14"/>
      <c r="FNP57" s="14"/>
      <c r="FNQ57" s="14"/>
      <c r="FNR57" s="14"/>
      <c r="FNS57" s="14"/>
      <c r="FNT57" s="14"/>
      <c r="FNU57" s="14"/>
      <c r="FNV57" s="14"/>
      <c r="FNW57" s="14"/>
      <c r="FNX57" s="14"/>
      <c r="FNY57" s="14"/>
      <c r="FNZ57" s="14"/>
      <c r="FOA57" s="14"/>
      <c r="FOB57" s="14"/>
      <c r="FOC57" s="14"/>
      <c r="FOD57" s="14"/>
      <c r="FOE57" s="14"/>
      <c r="FOF57" s="14"/>
      <c r="FOG57" s="14"/>
      <c r="FOH57" s="14"/>
      <c r="FOI57" s="14"/>
      <c r="FOJ57" s="14"/>
      <c r="FOK57" s="14"/>
      <c r="FOL57" s="14"/>
      <c r="FOM57" s="14"/>
      <c r="FON57" s="14"/>
      <c r="FOO57" s="14"/>
      <c r="FOP57" s="14"/>
      <c r="FOQ57" s="14"/>
      <c r="FOR57" s="14"/>
      <c r="FOS57" s="14"/>
      <c r="FOT57" s="14"/>
      <c r="FOU57" s="14"/>
      <c r="FOV57" s="14"/>
      <c r="FOW57" s="14"/>
      <c r="FOX57" s="14"/>
      <c r="FOY57" s="14"/>
      <c r="FOZ57" s="14"/>
      <c r="FPA57" s="14"/>
      <c r="FPB57" s="14"/>
      <c r="FPC57" s="14"/>
      <c r="FPD57" s="14"/>
      <c r="FPE57" s="14"/>
      <c r="FPF57" s="14"/>
      <c r="FPG57" s="14"/>
      <c r="FPH57" s="14"/>
      <c r="FPI57" s="14"/>
      <c r="FPJ57" s="14"/>
      <c r="FPK57" s="14"/>
      <c r="FPL57" s="14"/>
      <c r="FPM57" s="14"/>
      <c r="FPN57" s="14"/>
      <c r="FPO57" s="14"/>
      <c r="FPP57" s="14"/>
      <c r="FPQ57" s="14"/>
      <c r="FPR57" s="14"/>
      <c r="FPS57" s="14"/>
      <c r="FPT57" s="14"/>
      <c r="FPU57" s="14"/>
      <c r="FPV57" s="14"/>
      <c r="FPW57" s="14"/>
      <c r="FPX57" s="14"/>
      <c r="FPY57" s="14"/>
      <c r="FPZ57" s="14"/>
      <c r="FQA57" s="14"/>
      <c r="FQB57" s="14"/>
      <c r="FQC57" s="14"/>
      <c r="FQD57" s="14"/>
      <c r="FQE57" s="14"/>
      <c r="FQF57" s="14"/>
      <c r="FQG57" s="14"/>
      <c r="FQH57" s="14"/>
      <c r="FQI57" s="14"/>
      <c r="FQJ57" s="14"/>
      <c r="FQK57" s="14"/>
      <c r="FQL57" s="14"/>
      <c r="FQM57" s="14"/>
      <c r="FQN57" s="14"/>
      <c r="FQO57" s="14"/>
      <c r="FQP57" s="14"/>
      <c r="FQQ57" s="14"/>
      <c r="FQR57" s="14"/>
      <c r="FQS57" s="14"/>
      <c r="FQT57" s="14"/>
      <c r="FQU57" s="14"/>
      <c r="FQV57" s="14"/>
      <c r="FQW57" s="14"/>
      <c r="FQX57" s="14"/>
      <c r="FQY57" s="14"/>
      <c r="FQZ57" s="14"/>
      <c r="FRA57" s="14"/>
      <c r="FRB57" s="14"/>
      <c r="FRC57" s="14"/>
      <c r="FRD57" s="14"/>
      <c r="FRE57" s="14"/>
      <c r="FRF57" s="14"/>
      <c r="FRG57" s="14"/>
      <c r="FRH57" s="14"/>
      <c r="FRI57" s="14"/>
      <c r="FRJ57" s="14"/>
      <c r="FRK57" s="14"/>
      <c r="FRL57" s="14"/>
      <c r="FRM57" s="14"/>
      <c r="FRN57" s="14"/>
      <c r="FRO57" s="14"/>
      <c r="FRP57" s="14"/>
      <c r="FRQ57" s="14"/>
      <c r="FRR57" s="14"/>
      <c r="FRS57" s="14"/>
      <c r="FRT57" s="14"/>
      <c r="FRU57" s="14"/>
      <c r="FRV57" s="14"/>
      <c r="FRW57" s="14"/>
      <c r="FRX57" s="14"/>
      <c r="FRY57" s="14"/>
      <c r="FRZ57" s="14"/>
      <c r="FSA57" s="14"/>
      <c r="FSB57" s="14"/>
      <c r="FSC57" s="14"/>
      <c r="FSD57" s="14"/>
      <c r="FSE57" s="14"/>
      <c r="FSF57" s="14"/>
      <c r="FSG57" s="14"/>
      <c r="FSH57" s="14"/>
      <c r="FSI57" s="14"/>
      <c r="FSJ57" s="14"/>
      <c r="FSK57" s="14"/>
      <c r="FSL57" s="14"/>
      <c r="FSM57" s="14"/>
      <c r="FSN57" s="14"/>
      <c r="FSO57" s="14"/>
      <c r="FSP57" s="14"/>
      <c r="FSQ57" s="14"/>
      <c r="FSR57" s="14"/>
      <c r="FSS57" s="14"/>
      <c r="FST57" s="14"/>
      <c r="FSU57" s="14"/>
      <c r="FSV57" s="14"/>
      <c r="FSW57" s="14"/>
      <c r="FSX57" s="14"/>
      <c r="FSY57" s="14"/>
      <c r="FSZ57" s="14"/>
      <c r="FTA57" s="14"/>
      <c r="FTB57" s="14"/>
      <c r="FTC57" s="14"/>
      <c r="FTD57" s="14"/>
      <c r="FTE57" s="14"/>
      <c r="FTF57" s="14"/>
      <c r="FTG57" s="14"/>
      <c r="FTH57" s="14"/>
      <c r="FTI57" s="14"/>
      <c r="FTJ57" s="14"/>
      <c r="FTK57" s="14"/>
      <c r="FTL57" s="14"/>
      <c r="FTM57" s="14"/>
      <c r="FTN57" s="14"/>
      <c r="FTO57" s="14"/>
      <c r="FTP57" s="14"/>
      <c r="FTQ57" s="14"/>
      <c r="FTR57" s="14"/>
      <c r="FTS57" s="14"/>
      <c r="FTT57" s="14"/>
      <c r="FTU57" s="14"/>
      <c r="FTV57" s="14"/>
      <c r="FTW57" s="14"/>
      <c r="FTX57" s="14"/>
      <c r="FTY57" s="14"/>
      <c r="FTZ57" s="14"/>
      <c r="FUA57" s="14"/>
      <c r="FUB57" s="14"/>
      <c r="FUC57" s="14"/>
      <c r="FUD57" s="14"/>
      <c r="FUE57" s="14"/>
      <c r="FUF57" s="14"/>
      <c r="FUG57" s="14"/>
      <c r="FUH57" s="14"/>
      <c r="FUI57" s="14"/>
      <c r="FUJ57" s="14"/>
      <c r="FUK57" s="14"/>
      <c r="FUL57" s="14"/>
      <c r="FUM57" s="14"/>
      <c r="FUN57" s="14"/>
      <c r="FUO57" s="14"/>
      <c r="FUP57" s="14"/>
      <c r="FUQ57" s="14"/>
      <c r="FUR57" s="14"/>
      <c r="FUS57" s="14"/>
      <c r="FUT57" s="14"/>
      <c r="FUU57" s="14"/>
      <c r="FUV57" s="14"/>
      <c r="FUW57" s="14"/>
      <c r="FUX57" s="14"/>
      <c r="FUY57" s="14"/>
      <c r="FUZ57" s="14"/>
      <c r="FVA57" s="14"/>
      <c r="FVB57" s="14"/>
      <c r="FVC57" s="14"/>
      <c r="FVD57" s="14"/>
      <c r="FVE57" s="14"/>
      <c r="FVF57" s="14"/>
      <c r="FVG57" s="14"/>
      <c r="FVH57" s="14"/>
      <c r="FVI57" s="14"/>
      <c r="FVJ57" s="14"/>
      <c r="FVK57" s="14"/>
      <c r="FVL57" s="14"/>
      <c r="FVM57" s="14"/>
      <c r="FVN57" s="14"/>
      <c r="FVO57" s="14"/>
      <c r="FVP57" s="14"/>
      <c r="FVQ57" s="14"/>
      <c r="FVR57" s="14"/>
      <c r="FVS57" s="14"/>
      <c r="FVT57" s="14"/>
      <c r="FVU57" s="14"/>
      <c r="FVV57" s="14"/>
      <c r="FVW57" s="14"/>
      <c r="FVX57" s="14"/>
      <c r="FVY57" s="14"/>
      <c r="FVZ57" s="14"/>
      <c r="FWA57" s="14"/>
      <c r="FWB57" s="14"/>
      <c r="FWC57" s="14"/>
      <c r="FWD57" s="14"/>
      <c r="FWE57" s="14"/>
      <c r="FWF57" s="14"/>
      <c r="FWG57" s="14"/>
      <c r="FWH57" s="14"/>
      <c r="FWI57" s="14"/>
      <c r="FWJ57" s="14"/>
      <c r="FWK57" s="14"/>
      <c r="FWL57" s="14"/>
      <c r="FWM57" s="14"/>
      <c r="FWN57" s="14"/>
      <c r="FWO57" s="14"/>
      <c r="FWP57" s="14"/>
      <c r="FWQ57" s="14"/>
      <c r="FWR57" s="14"/>
      <c r="FWS57" s="14"/>
      <c r="FWT57" s="14"/>
      <c r="FWU57" s="14"/>
      <c r="FWV57" s="14"/>
      <c r="FWW57" s="14"/>
      <c r="FWX57" s="14"/>
      <c r="FWY57" s="14"/>
      <c r="FWZ57" s="14"/>
      <c r="FXA57" s="14"/>
      <c r="FXB57" s="14"/>
      <c r="FXC57" s="14"/>
      <c r="FXD57" s="14"/>
      <c r="FXE57" s="14"/>
      <c r="FXF57" s="14"/>
      <c r="FXG57" s="14"/>
      <c r="FXH57" s="14"/>
      <c r="FXI57" s="14"/>
      <c r="FXJ57" s="14"/>
      <c r="FXK57" s="14"/>
      <c r="FXL57" s="14"/>
      <c r="FXM57" s="14"/>
      <c r="FXN57" s="14"/>
      <c r="FXO57" s="14"/>
      <c r="FXP57" s="14"/>
      <c r="FXQ57" s="14"/>
      <c r="FXR57" s="14"/>
      <c r="FXS57" s="14"/>
      <c r="FXT57" s="14"/>
      <c r="FXU57" s="14"/>
      <c r="FXV57" s="14"/>
      <c r="FXW57" s="14"/>
      <c r="FXX57" s="14"/>
      <c r="FXY57" s="14"/>
      <c r="FXZ57" s="14"/>
      <c r="FYA57" s="14"/>
      <c r="FYB57" s="14"/>
      <c r="FYC57" s="14"/>
      <c r="FYD57" s="14"/>
      <c r="FYE57" s="14"/>
      <c r="FYF57" s="14"/>
      <c r="FYG57" s="14"/>
      <c r="FYH57" s="14"/>
      <c r="FYI57" s="14"/>
      <c r="FYJ57" s="14"/>
      <c r="FYK57" s="14"/>
      <c r="FYL57" s="14"/>
      <c r="FYM57" s="14"/>
      <c r="FYN57" s="14"/>
      <c r="FYO57" s="14"/>
      <c r="FYP57" s="14"/>
      <c r="FYQ57" s="14"/>
      <c r="FYR57" s="14"/>
      <c r="FYS57" s="14"/>
      <c r="FYT57" s="14"/>
      <c r="FYU57" s="14"/>
      <c r="FYV57" s="14"/>
      <c r="FYW57" s="14"/>
      <c r="FYX57" s="14"/>
      <c r="FYY57" s="14"/>
      <c r="FYZ57" s="14"/>
      <c r="FZA57" s="14"/>
      <c r="FZB57" s="14"/>
      <c r="FZC57" s="14"/>
      <c r="FZD57" s="14"/>
      <c r="FZE57" s="14"/>
      <c r="FZF57" s="14"/>
      <c r="FZG57" s="14"/>
      <c r="FZH57" s="14"/>
      <c r="FZI57" s="14"/>
      <c r="FZJ57" s="14"/>
      <c r="FZK57" s="14"/>
      <c r="FZL57" s="14"/>
      <c r="FZM57" s="14"/>
      <c r="FZN57" s="14"/>
      <c r="FZO57" s="14"/>
      <c r="FZP57" s="14"/>
      <c r="FZQ57" s="14"/>
      <c r="FZR57" s="14"/>
      <c r="FZS57" s="14"/>
      <c r="FZT57" s="14"/>
      <c r="FZU57" s="14"/>
      <c r="FZV57" s="14"/>
      <c r="FZW57" s="14"/>
      <c r="FZX57" s="14"/>
      <c r="FZY57" s="14"/>
      <c r="FZZ57" s="14"/>
      <c r="GAA57" s="14"/>
      <c r="GAB57" s="14"/>
      <c r="GAC57" s="14"/>
      <c r="GAD57" s="14"/>
      <c r="GAE57" s="14"/>
      <c r="GAF57" s="14"/>
      <c r="GAG57" s="14"/>
      <c r="GAH57" s="14"/>
      <c r="GAI57" s="14"/>
      <c r="GAJ57" s="14"/>
      <c r="GAK57" s="14"/>
      <c r="GAL57" s="14"/>
      <c r="GAM57" s="14"/>
      <c r="GAN57" s="14"/>
      <c r="GAO57" s="14"/>
      <c r="GAP57" s="14"/>
      <c r="GAQ57" s="14"/>
      <c r="GAR57" s="14"/>
      <c r="GAS57" s="14"/>
      <c r="GAT57" s="14"/>
      <c r="GAU57" s="14"/>
      <c r="GAV57" s="14"/>
      <c r="GAW57" s="14"/>
      <c r="GAX57" s="14"/>
      <c r="GAY57" s="14"/>
      <c r="GAZ57" s="14"/>
      <c r="GBA57" s="14"/>
      <c r="GBB57" s="14"/>
      <c r="GBC57" s="14"/>
      <c r="GBD57" s="14"/>
      <c r="GBE57" s="14"/>
      <c r="GBF57" s="14"/>
      <c r="GBG57" s="14"/>
      <c r="GBH57" s="14"/>
      <c r="GBI57" s="14"/>
      <c r="GBJ57" s="14"/>
      <c r="GBK57" s="14"/>
      <c r="GBL57" s="14"/>
      <c r="GBM57" s="14"/>
      <c r="GBN57" s="14"/>
      <c r="GBO57" s="14"/>
      <c r="GBP57" s="14"/>
      <c r="GBQ57" s="14"/>
      <c r="GBR57" s="14"/>
      <c r="GBS57" s="14"/>
      <c r="GBT57" s="14"/>
      <c r="GBU57" s="14"/>
      <c r="GBV57" s="14"/>
      <c r="GBW57" s="14"/>
      <c r="GBX57" s="14"/>
      <c r="GBY57" s="14"/>
      <c r="GBZ57" s="14"/>
      <c r="GCA57" s="14"/>
      <c r="GCB57" s="14"/>
      <c r="GCC57" s="14"/>
      <c r="GCD57" s="14"/>
      <c r="GCE57" s="14"/>
      <c r="GCF57" s="14"/>
      <c r="GCG57" s="14"/>
      <c r="GCH57" s="14"/>
      <c r="GCI57" s="14"/>
      <c r="GCJ57" s="14"/>
      <c r="GCK57" s="14"/>
      <c r="GCL57" s="14"/>
      <c r="GCM57" s="14"/>
      <c r="GCN57" s="14"/>
      <c r="GCO57" s="14"/>
      <c r="GCP57" s="14"/>
      <c r="GCQ57" s="14"/>
      <c r="GCR57" s="14"/>
      <c r="GCS57" s="14"/>
      <c r="GCT57" s="14"/>
      <c r="GCU57" s="14"/>
      <c r="GCV57" s="14"/>
      <c r="GCW57" s="14"/>
      <c r="GCX57" s="14"/>
      <c r="GCY57" s="14"/>
      <c r="GCZ57" s="14"/>
      <c r="GDA57" s="14"/>
      <c r="GDB57" s="14"/>
      <c r="GDC57" s="14"/>
      <c r="GDD57" s="14"/>
      <c r="GDE57" s="14"/>
      <c r="GDF57" s="14"/>
      <c r="GDG57" s="14"/>
      <c r="GDH57" s="14"/>
      <c r="GDI57" s="14"/>
      <c r="GDJ57" s="14"/>
      <c r="GDK57" s="14"/>
      <c r="GDL57" s="14"/>
      <c r="GDM57" s="14"/>
      <c r="GDN57" s="14"/>
      <c r="GDO57" s="14"/>
      <c r="GDP57" s="14"/>
      <c r="GDQ57" s="14"/>
      <c r="GDR57" s="14"/>
      <c r="GDS57" s="14"/>
      <c r="GDT57" s="14"/>
      <c r="GDU57" s="14"/>
      <c r="GDV57" s="14"/>
      <c r="GDW57" s="14"/>
      <c r="GDX57" s="14"/>
      <c r="GDY57" s="14"/>
      <c r="GDZ57" s="14"/>
      <c r="GEA57" s="14"/>
      <c r="GEB57" s="14"/>
      <c r="GEC57" s="14"/>
      <c r="GED57" s="14"/>
      <c r="GEE57" s="14"/>
      <c r="GEF57" s="14"/>
      <c r="GEG57" s="14"/>
      <c r="GEH57" s="14"/>
      <c r="GEI57" s="14"/>
      <c r="GEJ57" s="14"/>
      <c r="GEK57" s="14"/>
      <c r="GEL57" s="14"/>
      <c r="GEM57" s="14"/>
      <c r="GEN57" s="14"/>
      <c r="GEO57" s="14"/>
      <c r="GEP57" s="14"/>
      <c r="GEQ57" s="14"/>
      <c r="GER57" s="14"/>
      <c r="GES57" s="14"/>
      <c r="GET57" s="14"/>
      <c r="GEU57" s="14"/>
      <c r="GEV57" s="14"/>
      <c r="GEW57" s="14"/>
      <c r="GEX57" s="14"/>
      <c r="GEY57" s="14"/>
      <c r="GEZ57" s="14"/>
      <c r="GFA57" s="14"/>
      <c r="GFB57" s="14"/>
      <c r="GFC57" s="14"/>
      <c r="GFD57" s="14"/>
      <c r="GFE57" s="14"/>
      <c r="GFF57" s="14"/>
      <c r="GFG57" s="14"/>
      <c r="GFH57" s="14"/>
      <c r="GFI57" s="14"/>
      <c r="GFJ57" s="14"/>
      <c r="GFK57" s="14"/>
      <c r="GFL57" s="14"/>
      <c r="GFM57" s="14"/>
      <c r="GFN57" s="14"/>
      <c r="GFO57" s="14"/>
      <c r="GFP57" s="14"/>
      <c r="GFQ57" s="14"/>
      <c r="GFR57" s="14"/>
      <c r="GFS57" s="14"/>
      <c r="GFT57" s="14"/>
      <c r="GFU57" s="14"/>
      <c r="GFV57" s="14"/>
      <c r="GFW57" s="14"/>
      <c r="GFX57" s="14"/>
      <c r="GFY57" s="14"/>
      <c r="GFZ57" s="14"/>
      <c r="GGA57" s="14"/>
      <c r="GGB57" s="14"/>
      <c r="GGC57" s="14"/>
      <c r="GGD57" s="14"/>
      <c r="GGE57" s="14"/>
      <c r="GGF57" s="14"/>
      <c r="GGG57" s="14"/>
      <c r="GGH57" s="14"/>
      <c r="GGI57" s="14"/>
      <c r="GGJ57" s="14"/>
      <c r="GGK57" s="14"/>
      <c r="GGL57" s="14"/>
      <c r="GGM57" s="14"/>
      <c r="GGN57" s="14"/>
      <c r="GGO57" s="14"/>
      <c r="GGP57" s="14"/>
      <c r="GGQ57" s="14"/>
      <c r="GGR57" s="14"/>
      <c r="GGS57" s="14"/>
      <c r="GGT57" s="14"/>
      <c r="GGU57" s="14"/>
      <c r="GGV57" s="14"/>
      <c r="GGW57" s="14"/>
      <c r="GGX57" s="14"/>
      <c r="GGY57" s="14"/>
      <c r="GGZ57" s="14"/>
      <c r="GHA57" s="14"/>
      <c r="GHB57" s="14"/>
      <c r="GHC57" s="14"/>
      <c r="GHD57" s="14"/>
      <c r="GHE57" s="14"/>
      <c r="GHF57" s="14"/>
      <c r="GHG57" s="14"/>
      <c r="GHH57" s="14"/>
      <c r="GHI57" s="14"/>
      <c r="GHJ57" s="14"/>
      <c r="GHK57" s="14"/>
      <c r="GHL57" s="14"/>
      <c r="GHM57" s="14"/>
      <c r="GHN57" s="14"/>
      <c r="GHO57" s="14"/>
      <c r="GHP57" s="14"/>
      <c r="GHQ57" s="14"/>
      <c r="GHR57" s="14"/>
      <c r="GHS57" s="14"/>
      <c r="GHT57" s="14"/>
      <c r="GHU57" s="14"/>
      <c r="GHV57" s="14"/>
      <c r="GHW57" s="14"/>
      <c r="GHX57" s="14"/>
      <c r="GHY57" s="14"/>
      <c r="GHZ57" s="14"/>
      <c r="GIA57" s="14"/>
      <c r="GIB57" s="14"/>
      <c r="GIC57" s="14"/>
      <c r="GID57" s="14"/>
      <c r="GIE57" s="14"/>
      <c r="GIF57" s="14"/>
      <c r="GIG57" s="14"/>
      <c r="GIH57" s="14"/>
      <c r="GII57" s="14"/>
      <c r="GIJ57" s="14"/>
      <c r="GIK57" s="14"/>
      <c r="GIL57" s="14"/>
      <c r="GIM57" s="14"/>
      <c r="GIN57" s="14"/>
      <c r="GIO57" s="14"/>
      <c r="GIP57" s="14"/>
      <c r="GIQ57" s="14"/>
      <c r="GIR57" s="14"/>
      <c r="GIS57" s="14"/>
      <c r="GIT57" s="14"/>
      <c r="GIU57" s="14"/>
      <c r="GIV57" s="14"/>
      <c r="GIW57" s="14"/>
      <c r="GIX57" s="14"/>
      <c r="GIY57" s="14"/>
      <c r="GIZ57" s="14"/>
      <c r="GJA57" s="14"/>
      <c r="GJB57" s="14"/>
      <c r="GJC57" s="14"/>
      <c r="GJD57" s="14"/>
      <c r="GJE57" s="14"/>
      <c r="GJF57" s="14"/>
      <c r="GJG57" s="14"/>
      <c r="GJH57" s="14"/>
      <c r="GJI57" s="14"/>
      <c r="GJJ57" s="14"/>
      <c r="GJK57" s="14"/>
      <c r="GJL57" s="14"/>
      <c r="GJM57" s="14"/>
      <c r="GJN57" s="14"/>
      <c r="GJO57" s="14"/>
      <c r="GJP57" s="14"/>
      <c r="GJQ57" s="14"/>
      <c r="GJR57" s="14"/>
      <c r="GJS57" s="14"/>
      <c r="GJT57" s="14"/>
      <c r="GJU57" s="14"/>
      <c r="GJV57" s="14"/>
      <c r="GJW57" s="14"/>
      <c r="GJX57" s="14"/>
      <c r="GJY57" s="14"/>
      <c r="GJZ57" s="14"/>
      <c r="GKA57" s="14"/>
      <c r="GKB57" s="14"/>
      <c r="GKC57" s="14"/>
      <c r="GKD57" s="14"/>
      <c r="GKE57" s="14"/>
      <c r="GKF57" s="14"/>
      <c r="GKG57" s="14"/>
      <c r="GKH57" s="14"/>
      <c r="GKI57" s="14"/>
      <c r="GKJ57" s="14"/>
      <c r="GKK57" s="14"/>
      <c r="GKL57" s="14"/>
      <c r="GKM57" s="14"/>
      <c r="GKN57" s="14"/>
      <c r="GKO57" s="14"/>
      <c r="GKP57" s="14"/>
      <c r="GKQ57" s="14"/>
      <c r="GKR57" s="14"/>
      <c r="GKS57" s="14"/>
      <c r="GKT57" s="14"/>
      <c r="GKU57" s="14"/>
      <c r="GKV57" s="14"/>
      <c r="GKW57" s="14"/>
      <c r="GKX57" s="14"/>
      <c r="GKY57" s="14"/>
      <c r="GKZ57" s="14"/>
      <c r="GLA57" s="14"/>
      <c r="GLB57" s="14"/>
      <c r="GLC57" s="14"/>
      <c r="GLD57" s="14"/>
      <c r="GLE57" s="14"/>
      <c r="GLF57" s="14"/>
      <c r="GLG57" s="14"/>
      <c r="GLH57" s="14"/>
      <c r="GLI57" s="14"/>
      <c r="GLJ57" s="14"/>
      <c r="GLK57" s="14"/>
      <c r="GLL57" s="14"/>
      <c r="GLM57" s="14"/>
      <c r="GLN57" s="14"/>
      <c r="GLO57" s="14"/>
      <c r="GLP57" s="14"/>
      <c r="GLQ57" s="14"/>
      <c r="GLR57" s="14"/>
      <c r="GLS57" s="14"/>
      <c r="GLT57" s="14"/>
      <c r="GLU57" s="14"/>
      <c r="GLV57" s="14"/>
      <c r="GLW57" s="14"/>
      <c r="GLX57" s="14"/>
      <c r="GLY57" s="14"/>
      <c r="GLZ57" s="14"/>
      <c r="GMA57" s="14"/>
      <c r="GMB57" s="14"/>
      <c r="GMC57" s="14"/>
      <c r="GMD57" s="14"/>
      <c r="GME57" s="14"/>
      <c r="GMF57" s="14"/>
      <c r="GMG57" s="14"/>
      <c r="GMH57" s="14"/>
      <c r="GMI57" s="14"/>
      <c r="GMJ57" s="14"/>
      <c r="GMK57" s="14"/>
      <c r="GML57" s="14"/>
      <c r="GMM57" s="14"/>
      <c r="GMN57" s="14"/>
      <c r="GMO57" s="14"/>
      <c r="GMP57" s="14"/>
      <c r="GMQ57" s="14"/>
      <c r="GMR57" s="14"/>
      <c r="GMS57" s="14"/>
      <c r="GMT57" s="14"/>
      <c r="GMU57" s="14"/>
      <c r="GMV57" s="14"/>
      <c r="GMW57" s="14"/>
      <c r="GMX57" s="14"/>
      <c r="GMY57" s="14"/>
      <c r="GMZ57" s="14"/>
      <c r="GNA57" s="14"/>
      <c r="GNB57" s="14"/>
      <c r="GNC57" s="14"/>
      <c r="GND57" s="14"/>
      <c r="GNE57" s="14"/>
      <c r="GNF57" s="14"/>
      <c r="GNG57" s="14"/>
      <c r="GNH57" s="14"/>
      <c r="GNI57" s="14"/>
      <c r="GNJ57" s="14"/>
      <c r="GNK57" s="14"/>
      <c r="GNL57" s="14"/>
      <c r="GNM57" s="14"/>
      <c r="GNN57" s="14"/>
      <c r="GNO57" s="14"/>
      <c r="GNP57" s="14"/>
      <c r="GNQ57" s="14"/>
      <c r="GNR57" s="14"/>
      <c r="GNS57" s="14"/>
      <c r="GNT57" s="14"/>
      <c r="GNU57" s="14"/>
      <c r="GNV57" s="14"/>
      <c r="GNW57" s="14"/>
      <c r="GNX57" s="14"/>
      <c r="GNY57" s="14"/>
      <c r="GNZ57" s="14"/>
      <c r="GOA57" s="14"/>
      <c r="GOB57" s="14"/>
      <c r="GOC57" s="14"/>
      <c r="GOD57" s="14"/>
      <c r="GOE57" s="14"/>
      <c r="GOF57" s="14"/>
      <c r="GOG57" s="14"/>
      <c r="GOH57" s="14"/>
      <c r="GOI57" s="14"/>
      <c r="GOJ57" s="14"/>
      <c r="GOK57" s="14"/>
      <c r="GOL57" s="14"/>
      <c r="GOM57" s="14"/>
      <c r="GON57" s="14"/>
      <c r="GOO57" s="14"/>
      <c r="GOP57" s="14"/>
      <c r="GOQ57" s="14"/>
      <c r="GOR57" s="14"/>
      <c r="GOS57" s="14"/>
      <c r="GOT57" s="14"/>
      <c r="GOU57" s="14"/>
      <c r="GOV57" s="14"/>
      <c r="GOW57" s="14"/>
      <c r="GOX57" s="14"/>
      <c r="GOY57" s="14"/>
      <c r="GOZ57" s="14"/>
      <c r="GPA57" s="14"/>
      <c r="GPB57" s="14"/>
      <c r="GPC57" s="14"/>
      <c r="GPD57" s="14"/>
      <c r="GPE57" s="14"/>
      <c r="GPF57" s="14"/>
      <c r="GPG57" s="14"/>
      <c r="GPH57" s="14"/>
      <c r="GPI57" s="14"/>
      <c r="GPJ57" s="14"/>
      <c r="GPK57" s="14"/>
      <c r="GPL57" s="14"/>
      <c r="GPM57" s="14"/>
      <c r="GPN57" s="14"/>
      <c r="GPO57" s="14"/>
      <c r="GPP57" s="14"/>
      <c r="GPQ57" s="14"/>
      <c r="GPR57" s="14"/>
      <c r="GPS57" s="14"/>
      <c r="GPT57" s="14"/>
      <c r="GPU57" s="14"/>
      <c r="GPV57" s="14"/>
      <c r="GPW57" s="14"/>
      <c r="GPX57" s="14"/>
      <c r="GPY57" s="14"/>
      <c r="GPZ57" s="14"/>
      <c r="GQA57" s="14"/>
      <c r="GQB57" s="14"/>
      <c r="GQC57" s="14"/>
      <c r="GQD57" s="14"/>
      <c r="GQE57" s="14"/>
      <c r="GQF57" s="14"/>
      <c r="GQG57" s="14"/>
      <c r="GQH57" s="14"/>
      <c r="GQI57" s="14"/>
      <c r="GQJ57" s="14"/>
      <c r="GQK57" s="14"/>
      <c r="GQL57" s="14"/>
      <c r="GQM57" s="14"/>
      <c r="GQN57" s="14"/>
      <c r="GQO57" s="14"/>
      <c r="GQP57" s="14"/>
      <c r="GQQ57" s="14"/>
      <c r="GQR57" s="14"/>
      <c r="GQS57" s="14"/>
      <c r="GQT57" s="14"/>
      <c r="GQU57" s="14"/>
      <c r="GQV57" s="14"/>
      <c r="GQW57" s="14"/>
      <c r="GQX57" s="14"/>
      <c r="GQY57" s="14"/>
      <c r="GQZ57" s="14"/>
      <c r="GRA57" s="14"/>
      <c r="GRB57" s="14"/>
      <c r="GRC57" s="14"/>
      <c r="GRD57" s="14"/>
      <c r="GRE57" s="14"/>
      <c r="GRF57" s="14"/>
      <c r="GRG57" s="14"/>
      <c r="GRH57" s="14"/>
      <c r="GRI57" s="14"/>
      <c r="GRJ57" s="14"/>
      <c r="GRK57" s="14"/>
      <c r="GRL57" s="14"/>
      <c r="GRM57" s="14"/>
      <c r="GRN57" s="14"/>
      <c r="GRO57" s="14"/>
      <c r="GRP57" s="14"/>
      <c r="GRQ57" s="14"/>
      <c r="GRR57" s="14"/>
      <c r="GRS57" s="14"/>
      <c r="GRT57" s="14"/>
      <c r="GRU57" s="14"/>
      <c r="GRV57" s="14"/>
      <c r="GRW57" s="14"/>
      <c r="GRX57" s="14"/>
      <c r="GRY57" s="14"/>
      <c r="GRZ57" s="14"/>
      <c r="GSA57" s="14"/>
      <c r="GSB57" s="14"/>
      <c r="GSC57" s="14"/>
      <c r="GSD57" s="14"/>
      <c r="GSE57" s="14"/>
      <c r="GSF57" s="14"/>
      <c r="GSG57" s="14"/>
      <c r="GSH57" s="14"/>
      <c r="GSI57" s="14"/>
      <c r="GSJ57" s="14"/>
      <c r="GSK57" s="14"/>
      <c r="GSL57" s="14"/>
      <c r="GSM57" s="14"/>
      <c r="GSN57" s="14"/>
      <c r="GSO57" s="14"/>
      <c r="GSP57" s="14"/>
      <c r="GSQ57" s="14"/>
      <c r="GSR57" s="14"/>
      <c r="GSS57" s="14"/>
      <c r="GST57" s="14"/>
      <c r="GSU57" s="14"/>
      <c r="GSV57" s="14"/>
      <c r="GSW57" s="14"/>
      <c r="GSX57" s="14"/>
      <c r="GSY57" s="14"/>
      <c r="GSZ57" s="14"/>
      <c r="GTA57" s="14"/>
      <c r="GTB57" s="14"/>
      <c r="GTC57" s="14"/>
      <c r="GTD57" s="14"/>
      <c r="GTE57" s="14"/>
      <c r="GTF57" s="14"/>
      <c r="GTG57" s="14"/>
      <c r="GTH57" s="14"/>
      <c r="GTI57" s="14"/>
      <c r="GTJ57" s="14"/>
      <c r="GTK57" s="14"/>
      <c r="GTL57" s="14"/>
      <c r="GTM57" s="14"/>
      <c r="GTN57" s="14"/>
      <c r="GTO57" s="14"/>
      <c r="GTP57" s="14"/>
      <c r="GTQ57" s="14"/>
      <c r="GTR57" s="14"/>
      <c r="GTS57" s="14"/>
      <c r="GTT57" s="14"/>
      <c r="GTU57" s="14"/>
      <c r="GTV57" s="14"/>
      <c r="GTW57" s="14"/>
      <c r="GTX57" s="14"/>
      <c r="GTY57" s="14"/>
      <c r="GTZ57" s="14"/>
      <c r="GUA57" s="14"/>
      <c r="GUB57" s="14"/>
      <c r="GUC57" s="14"/>
      <c r="GUD57" s="14"/>
      <c r="GUE57" s="14"/>
      <c r="GUF57" s="14"/>
      <c r="GUG57" s="14"/>
      <c r="GUH57" s="14"/>
      <c r="GUI57" s="14"/>
      <c r="GUJ57" s="14"/>
      <c r="GUK57" s="14"/>
      <c r="GUL57" s="14"/>
      <c r="GUM57" s="14"/>
      <c r="GUN57" s="14"/>
      <c r="GUO57" s="14"/>
      <c r="GUP57" s="14"/>
      <c r="GUQ57" s="14"/>
      <c r="GUR57" s="14"/>
      <c r="GUS57" s="14"/>
      <c r="GUT57" s="14"/>
      <c r="GUU57" s="14"/>
      <c r="GUV57" s="14"/>
      <c r="GUW57" s="14"/>
      <c r="GUX57" s="14"/>
      <c r="GUY57" s="14"/>
      <c r="GUZ57" s="14"/>
      <c r="GVA57" s="14"/>
      <c r="GVB57" s="14"/>
      <c r="GVC57" s="14"/>
      <c r="GVD57" s="14"/>
      <c r="GVE57" s="14"/>
      <c r="GVF57" s="14"/>
      <c r="GVG57" s="14"/>
      <c r="GVH57" s="14"/>
      <c r="GVI57" s="14"/>
      <c r="GVJ57" s="14"/>
      <c r="GVK57" s="14"/>
      <c r="GVL57" s="14"/>
      <c r="GVM57" s="14"/>
      <c r="GVN57" s="14"/>
      <c r="GVO57" s="14"/>
      <c r="GVP57" s="14"/>
      <c r="GVQ57" s="14"/>
      <c r="GVR57" s="14"/>
      <c r="GVS57" s="14"/>
      <c r="GVT57" s="14"/>
      <c r="GVU57" s="14"/>
      <c r="GVV57" s="14"/>
      <c r="GVW57" s="14"/>
      <c r="GVX57" s="14"/>
      <c r="GVY57" s="14"/>
      <c r="GVZ57" s="14"/>
      <c r="GWA57" s="14"/>
      <c r="GWB57" s="14"/>
      <c r="GWC57" s="14"/>
      <c r="GWD57" s="14"/>
      <c r="GWE57" s="14"/>
      <c r="GWF57" s="14"/>
      <c r="GWG57" s="14"/>
      <c r="GWH57" s="14"/>
      <c r="GWI57" s="14"/>
      <c r="GWJ57" s="14"/>
      <c r="GWK57" s="14"/>
      <c r="GWL57" s="14"/>
      <c r="GWM57" s="14"/>
      <c r="GWN57" s="14"/>
      <c r="GWO57" s="14"/>
      <c r="GWP57" s="14"/>
      <c r="GWQ57" s="14"/>
      <c r="GWR57" s="14"/>
      <c r="GWS57" s="14"/>
      <c r="GWT57" s="14"/>
      <c r="GWU57" s="14"/>
      <c r="GWV57" s="14"/>
      <c r="GWW57" s="14"/>
      <c r="GWX57" s="14"/>
      <c r="GWY57" s="14"/>
      <c r="GWZ57" s="14"/>
      <c r="GXA57" s="14"/>
      <c r="GXB57" s="14"/>
      <c r="GXC57" s="14"/>
      <c r="GXD57" s="14"/>
      <c r="GXE57" s="14"/>
      <c r="GXF57" s="14"/>
      <c r="GXG57" s="14"/>
      <c r="GXH57" s="14"/>
      <c r="GXI57" s="14"/>
      <c r="GXJ57" s="14"/>
      <c r="GXK57" s="14"/>
      <c r="GXL57" s="14"/>
      <c r="GXM57" s="14"/>
      <c r="GXN57" s="14"/>
      <c r="GXO57" s="14"/>
      <c r="GXP57" s="14"/>
      <c r="GXQ57" s="14"/>
      <c r="GXR57" s="14"/>
      <c r="GXS57" s="14"/>
      <c r="GXT57" s="14"/>
      <c r="GXU57" s="14"/>
      <c r="GXV57" s="14"/>
      <c r="GXW57" s="14"/>
      <c r="GXX57" s="14"/>
      <c r="GXY57" s="14"/>
      <c r="GXZ57" s="14"/>
      <c r="GYA57" s="14"/>
      <c r="GYB57" s="14"/>
      <c r="GYC57" s="14"/>
      <c r="GYD57" s="14"/>
      <c r="GYE57" s="14"/>
      <c r="GYF57" s="14"/>
      <c r="GYG57" s="14"/>
      <c r="GYH57" s="14"/>
      <c r="GYI57" s="14"/>
      <c r="GYJ57" s="14"/>
      <c r="GYK57" s="14"/>
      <c r="GYL57" s="14"/>
      <c r="GYM57" s="14"/>
      <c r="GYN57" s="14"/>
      <c r="GYO57" s="14"/>
      <c r="GYP57" s="14"/>
      <c r="GYQ57" s="14"/>
      <c r="GYR57" s="14"/>
      <c r="GYS57" s="14"/>
      <c r="GYT57" s="14"/>
      <c r="GYU57" s="14"/>
      <c r="GYV57" s="14"/>
      <c r="GYW57" s="14"/>
      <c r="GYX57" s="14"/>
      <c r="GYY57" s="14"/>
      <c r="GYZ57" s="14"/>
      <c r="GZA57" s="14"/>
      <c r="GZB57" s="14"/>
      <c r="GZC57" s="14"/>
      <c r="GZD57" s="14"/>
      <c r="GZE57" s="14"/>
      <c r="GZF57" s="14"/>
      <c r="GZG57" s="14"/>
      <c r="GZH57" s="14"/>
      <c r="GZI57" s="14"/>
      <c r="GZJ57" s="14"/>
      <c r="GZK57" s="14"/>
      <c r="GZL57" s="14"/>
      <c r="GZM57" s="14"/>
      <c r="GZN57" s="14"/>
      <c r="GZO57" s="14"/>
      <c r="GZP57" s="14"/>
      <c r="GZQ57" s="14"/>
      <c r="GZR57" s="14"/>
      <c r="GZS57" s="14"/>
      <c r="GZT57" s="14"/>
      <c r="GZU57" s="14"/>
      <c r="GZV57" s="14"/>
      <c r="GZW57" s="14"/>
      <c r="GZX57" s="14"/>
      <c r="GZY57" s="14"/>
      <c r="GZZ57" s="14"/>
      <c r="HAA57" s="14"/>
      <c r="HAB57" s="14"/>
      <c r="HAC57" s="14"/>
      <c r="HAD57" s="14"/>
      <c r="HAE57" s="14"/>
      <c r="HAF57" s="14"/>
      <c r="HAG57" s="14"/>
      <c r="HAH57" s="14"/>
      <c r="HAI57" s="14"/>
      <c r="HAJ57" s="14"/>
      <c r="HAK57" s="14"/>
      <c r="HAL57" s="14"/>
      <c r="HAM57" s="14"/>
      <c r="HAN57" s="14"/>
      <c r="HAO57" s="14"/>
      <c r="HAP57" s="14"/>
      <c r="HAQ57" s="14"/>
      <c r="HAR57" s="14"/>
      <c r="HAS57" s="14"/>
      <c r="HAT57" s="14"/>
      <c r="HAU57" s="14"/>
      <c r="HAV57" s="14"/>
      <c r="HAW57" s="14"/>
      <c r="HAX57" s="14"/>
      <c r="HAY57" s="14"/>
      <c r="HAZ57" s="14"/>
      <c r="HBA57" s="14"/>
      <c r="HBB57" s="14"/>
      <c r="HBC57" s="14"/>
      <c r="HBD57" s="14"/>
      <c r="HBE57" s="14"/>
      <c r="HBF57" s="14"/>
      <c r="HBG57" s="14"/>
      <c r="HBH57" s="14"/>
      <c r="HBI57" s="14"/>
      <c r="HBJ57" s="14"/>
      <c r="HBK57" s="14"/>
      <c r="HBL57" s="14"/>
      <c r="HBM57" s="14"/>
      <c r="HBN57" s="14"/>
      <c r="HBO57" s="14"/>
      <c r="HBP57" s="14"/>
      <c r="HBQ57" s="14"/>
      <c r="HBR57" s="14"/>
      <c r="HBS57" s="14"/>
      <c r="HBT57" s="14"/>
      <c r="HBU57" s="14"/>
      <c r="HBV57" s="14"/>
      <c r="HBW57" s="14"/>
      <c r="HBX57" s="14"/>
      <c r="HBY57" s="14"/>
      <c r="HBZ57" s="14"/>
      <c r="HCA57" s="14"/>
      <c r="HCB57" s="14"/>
      <c r="HCC57" s="14"/>
      <c r="HCD57" s="14"/>
      <c r="HCE57" s="14"/>
      <c r="HCF57" s="14"/>
      <c r="HCG57" s="14"/>
      <c r="HCH57" s="14"/>
      <c r="HCI57" s="14"/>
      <c r="HCJ57" s="14"/>
      <c r="HCK57" s="14"/>
      <c r="HCL57" s="14"/>
      <c r="HCM57" s="14"/>
      <c r="HCN57" s="14"/>
      <c r="HCO57" s="14"/>
      <c r="HCP57" s="14"/>
      <c r="HCQ57" s="14"/>
      <c r="HCR57" s="14"/>
      <c r="HCS57" s="14"/>
      <c r="HCT57" s="14"/>
      <c r="HCU57" s="14"/>
      <c r="HCV57" s="14"/>
      <c r="HCW57" s="14"/>
      <c r="HCX57" s="14"/>
      <c r="HCY57" s="14"/>
      <c r="HCZ57" s="14"/>
      <c r="HDA57" s="14"/>
      <c r="HDB57" s="14"/>
      <c r="HDC57" s="14"/>
      <c r="HDD57" s="14"/>
      <c r="HDE57" s="14"/>
      <c r="HDF57" s="14"/>
      <c r="HDG57" s="14"/>
      <c r="HDH57" s="14"/>
      <c r="HDI57" s="14"/>
      <c r="HDJ57" s="14"/>
      <c r="HDK57" s="14"/>
      <c r="HDL57" s="14"/>
      <c r="HDM57" s="14"/>
      <c r="HDN57" s="14"/>
      <c r="HDO57" s="14"/>
      <c r="HDP57" s="14"/>
      <c r="HDQ57" s="14"/>
      <c r="HDR57" s="14"/>
      <c r="HDS57" s="14"/>
      <c r="HDT57" s="14"/>
      <c r="HDU57" s="14"/>
      <c r="HDV57" s="14"/>
      <c r="HDW57" s="14"/>
      <c r="HDX57" s="14"/>
      <c r="HDY57" s="14"/>
      <c r="HDZ57" s="14"/>
      <c r="HEA57" s="14"/>
      <c r="HEB57" s="14"/>
      <c r="HEC57" s="14"/>
      <c r="HED57" s="14"/>
      <c r="HEE57" s="14"/>
      <c r="HEF57" s="14"/>
      <c r="HEG57" s="14"/>
      <c r="HEH57" s="14"/>
      <c r="HEI57" s="14"/>
      <c r="HEJ57" s="14"/>
      <c r="HEK57" s="14"/>
      <c r="HEL57" s="14"/>
      <c r="HEM57" s="14"/>
      <c r="HEN57" s="14"/>
      <c r="HEO57" s="14"/>
      <c r="HEP57" s="14"/>
      <c r="HEQ57" s="14"/>
      <c r="HER57" s="14"/>
      <c r="HES57" s="14"/>
      <c r="HET57" s="14"/>
      <c r="HEU57" s="14"/>
      <c r="HEV57" s="14"/>
      <c r="HEW57" s="14"/>
      <c r="HEX57" s="14"/>
      <c r="HEY57" s="14"/>
      <c r="HEZ57" s="14"/>
      <c r="HFA57" s="14"/>
      <c r="HFB57" s="14"/>
      <c r="HFC57" s="14"/>
      <c r="HFD57" s="14"/>
      <c r="HFE57" s="14"/>
      <c r="HFF57" s="14"/>
      <c r="HFG57" s="14"/>
      <c r="HFH57" s="14"/>
      <c r="HFI57" s="14"/>
      <c r="HFJ57" s="14"/>
      <c r="HFK57" s="14"/>
      <c r="HFL57" s="14"/>
      <c r="HFM57" s="14"/>
      <c r="HFN57" s="14"/>
      <c r="HFO57" s="14"/>
      <c r="HFP57" s="14"/>
      <c r="HFQ57" s="14"/>
      <c r="HFR57" s="14"/>
      <c r="HFS57" s="14"/>
      <c r="HFT57" s="14"/>
      <c r="HFU57" s="14"/>
      <c r="HFV57" s="14"/>
      <c r="HFW57" s="14"/>
      <c r="HFX57" s="14"/>
      <c r="HFY57" s="14"/>
      <c r="HFZ57" s="14"/>
      <c r="HGA57" s="14"/>
      <c r="HGB57" s="14"/>
      <c r="HGC57" s="14"/>
      <c r="HGD57" s="14"/>
      <c r="HGE57" s="14"/>
      <c r="HGF57" s="14"/>
      <c r="HGG57" s="14"/>
      <c r="HGH57" s="14"/>
      <c r="HGI57" s="14"/>
      <c r="HGJ57" s="14"/>
      <c r="HGK57" s="14"/>
      <c r="HGL57" s="14"/>
      <c r="HGM57" s="14"/>
      <c r="HGN57" s="14"/>
      <c r="HGO57" s="14"/>
      <c r="HGP57" s="14"/>
      <c r="HGQ57" s="14"/>
      <c r="HGR57" s="14"/>
      <c r="HGS57" s="14"/>
      <c r="HGT57" s="14"/>
      <c r="HGU57" s="14"/>
      <c r="HGV57" s="14"/>
      <c r="HGW57" s="14"/>
      <c r="HGX57" s="14"/>
      <c r="HGY57" s="14"/>
      <c r="HGZ57" s="14"/>
      <c r="HHA57" s="14"/>
      <c r="HHB57" s="14"/>
      <c r="HHC57" s="14"/>
      <c r="HHD57" s="14"/>
      <c r="HHE57" s="14"/>
      <c r="HHF57" s="14"/>
      <c r="HHG57" s="14"/>
      <c r="HHH57" s="14"/>
      <c r="HHI57" s="14"/>
      <c r="HHJ57" s="14"/>
      <c r="HHK57" s="14"/>
      <c r="HHL57" s="14"/>
      <c r="HHM57" s="14"/>
      <c r="HHN57" s="14"/>
      <c r="HHO57" s="14"/>
      <c r="HHP57" s="14"/>
      <c r="HHQ57" s="14"/>
      <c r="HHR57" s="14"/>
      <c r="HHS57" s="14"/>
      <c r="HHT57" s="14"/>
      <c r="HHU57" s="14"/>
      <c r="HHV57" s="14"/>
      <c r="HHW57" s="14"/>
      <c r="HHX57" s="14"/>
      <c r="HHY57" s="14"/>
      <c r="HHZ57" s="14"/>
      <c r="HIA57" s="14"/>
      <c r="HIB57" s="14"/>
      <c r="HIC57" s="14"/>
      <c r="HID57" s="14"/>
      <c r="HIE57" s="14"/>
      <c r="HIF57" s="14"/>
      <c r="HIG57" s="14"/>
      <c r="HIH57" s="14"/>
      <c r="HII57" s="14"/>
      <c r="HIJ57" s="14"/>
      <c r="HIK57" s="14"/>
      <c r="HIL57" s="14"/>
      <c r="HIM57" s="14"/>
      <c r="HIN57" s="14"/>
      <c r="HIO57" s="14"/>
      <c r="HIP57" s="14"/>
      <c r="HIQ57" s="14"/>
      <c r="HIR57" s="14"/>
      <c r="HIS57" s="14"/>
      <c r="HIT57" s="14"/>
      <c r="HIU57" s="14"/>
      <c r="HIV57" s="14"/>
      <c r="HIW57" s="14"/>
      <c r="HIX57" s="14"/>
      <c r="HIY57" s="14"/>
      <c r="HIZ57" s="14"/>
      <c r="HJA57" s="14"/>
      <c r="HJB57" s="14"/>
      <c r="HJC57" s="14"/>
      <c r="HJD57" s="14"/>
      <c r="HJE57" s="14"/>
      <c r="HJF57" s="14"/>
      <c r="HJG57" s="14"/>
      <c r="HJH57" s="14"/>
      <c r="HJI57" s="14"/>
      <c r="HJJ57" s="14"/>
      <c r="HJK57" s="14"/>
      <c r="HJL57" s="14"/>
      <c r="HJM57" s="14"/>
      <c r="HJN57" s="14"/>
      <c r="HJO57" s="14"/>
      <c r="HJP57" s="14"/>
      <c r="HJQ57" s="14"/>
      <c r="HJR57" s="14"/>
      <c r="HJS57" s="14"/>
      <c r="HJT57" s="14"/>
      <c r="HJU57" s="14"/>
      <c r="HJV57" s="14"/>
      <c r="HJW57" s="14"/>
      <c r="HJX57" s="14"/>
      <c r="HJY57" s="14"/>
      <c r="HJZ57" s="14"/>
      <c r="HKA57" s="14"/>
      <c r="HKB57" s="14"/>
      <c r="HKC57" s="14"/>
      <c r="HKD57" s="14"/>
      <c r="HKE57" s="14"/>
      <c r="HKF57" s="14"/>
      <c r="HKG57" s="14"/>
      <c r="HKH57" s="14"/>
      <c r="HKI57" s="14"/>
      <c r="HKJ57" s="14"/>
      <c r="HKK57" s="14"/>
      <c r="HKL57" s="14"/>
      <c r="HKM57" s="14"/>
      <c r="HKN57" s="14"/>
      <c r="HKO57" s="14"/>
      <c r="HKP57" s="14"/>
      <c r="HKQ57" s="14"/>
      <c r="HKR57" s="14"/>
      <c r="HKS57" s="14"/>
      <c r="HKT57" s="14"/>
      <c r="HKU57" s="14"/>
      <c r="HKV57" s="14"/>
      <c r="HKW57" s="14"/>
      <c r="HKX57" s="14"/>
      <c r="HKY57" s="14"/>
      <c r="HKZ57" s="14"/>
      <c r="HLA57" s="14"/>
      <c r="HLB57" s="14"/>
      <c r="HLC57" s="14"/>
      <c r="HLD57" s="14"/>
      <c r="HLE57" s="14"/>
      <c r="HLF57" s="14"/>
      <c r="HLG57" s="14"/>
      <c r="HLH57" s="14"/>
      <c r="HLI57" s="14"/>
      <c r="HLJ57" s="14"/>
      <c r="HLK57" s="14"/>
      <c r="HLL57" s="14"/>
      <c r="HLM57" s="14"/>
      <c r="HLN57" s="14"/>
      <c r="HLO57" s="14"/>
      <c r="HLP57" s="14"/>
      <c r="HLQ57" s="14"/>
      <c r="HLR57" s="14"/>
      <c r="HLS57" s="14"/>
      <c r="HLT57" s="14"/>
      <c r="HLU57" s="14"/>
      <c r="HLV57" s="14"/>
      <c r="HLW57" s="14"/>
      <c r="HLX57" s="14"/>
      <c r="HLY57" s="14"/>
      <c r="HLZ57" s="14"/>
      <c r="HMA57" s="14"/>
      <c r="HMB57" s="14"/>
      <c r="HMC57" s="14"/>
      <c r="HMD57" s="14"/>
      <c r="HME57" s="14"/>
      <c r="HMF57" s="14"/>
      <c r="HMG57" s="14"/>
      <c r="HMH57" s="14"/>
      <c r="HMI57" s="14"/>
      <c r="HMJ57" s="14"/>
      <c r="HMK57" s="14"/>
      <c r="HML57" s="14"/>
      <c r="HMM57" s="14"/>
      <c r="HMN57" s="14"/>
      <c r="HMO57" s="14"/>
      <c r="HMP57" s="14"/>
      <c r="HMQ57" s="14"/>
      <c r="HMR57" s="14"/>
      <c r="HMS57" s="14"/>
      <c r="HMT57" s="14"/>
      <c r="HMU57" s="14"/>
      <c r="HMV57" s="14"/>
      <c r="HMW57" s="14"/>
      <c r="HMX57" s="14"/>
      <c r="HMY57" s="14"/>
      <c r="HMZ57" s="14"/>
      <c r="HNA57" s="14"/>
      <c r="HNB57" s="14"/>
      <c r="HNC57" s="14"/>
      <c r="HND57" s="14"/>
      <c r="HNE57" s="14"/>
      <c r="HNF57" s="14"/>
      <c r="HNG57" s="14"/>
      <c r="HNH57" s="14"/>
      <c r="HNI57" s="14"/>
      <c r="HNJ57" s="14"/>
      <c r="HNK57" s="14"/>
      <c r="HNL57" s="14"/>
      <c r="HNM57" s="14"/>
      <c r="HNN57" s="14"/>
      <c r="HNO57" s="14"/>
      <c r="HNP57" s="14"/>
      <c r="HNQ57" s="14"/>
      <c r="HNR57" s="14"/>
      <c r="HNS57" s="14"/>
      <c r="HNT57" s="14"/>
      <c r="HNU57" s="14"/>
      <c r="HNV57" s="14"/>
      <c r="HNW57" s="14"/>
      <c r="HNX57" s="14"/>
      <c r="HNY57" s="14"/>
      <c r="HNZ57" s="14"/>
      <c r="HOA57" s="14"/>
      <c r="HOB57" s="14"/>
      <c r="HOC57" s="14"/>
      <c r="HOD57" s="14"/>
      <c r="HOE57" s="14"/>
      <c r="HOF57" s="14"/>
      <c r="HOG57" s="14"/>
      <c r="HOH57" s="14"/>
      <c r="HOI57" s="14"/>
      <c r="HOJ57" s="14"/>
      <c r="HOK57" s="14"/>
      <c r="HOL57" s="14"/>
      <c r="HOM57" s="14"/>
      <c r="HON57" s="14"/>
      <c r="HOO57" s="14"/>
      <c r="HOP57" s="14"/>
      <c r="HOQ57" s="14"/>
      <c r="HOR57" s="14"/>
      <c r="HOS57" s="14"/>
      <c r="HOT57" s="14"/>
      <c r="HOU57" s="14"/>
      <c r="HOV57" s="14"/>
      <c r="HOW57" s="14"/>
      <c r="HOX57" s="14"/>
      <c r="HOY57" s="14"/>
      <c r="HOZ57" s="14"/>
      <c r="HPA57" s="14"/>
      <c r="HPB57" s="14"/>
      <c r="HPC57" s="14"/>
      <c r="HPD57" s="14"/>
      <c r="HPE57" s="14"/>
      <c r="HPF57" s="14"/>
      <c r="HPG57" s="14"/>
      <c r="HPH57" s="14"/>
      <c r="HPI57" s="14"/>
      <c r="HPJ57" s="14"/>
      <c r="HPK57" s="14"/>
      <c r="HPL57" s="14"/>
      <c r="HPM57" s="14"/>
      <c r="HPN57" s="14"/>
      <c r="HPO57" s="14"/>
      <c r="HPP57" s="14"/>
      <c r="HPQ57" s="14"/>
      <c r="HPR57" s="14"/>
      <c r="HPS57" s="14"/>
      <c r="HPT57" s="14"/>
      <c r="HPU57" s="14"/>
      <c r="HPV57" s="14"/>
      <c r="HPW57" s="14"/>
      <c r="HPX57" s="14"/>
      <c r="HPY57" s="14"/>
      <c r="HPZ57" s="14"/>
      <c r="HQA57" s="14"/>
      <c r="HQB57" s="14"/>
      <c r="HQC57" s="14"/>
      <c r="HQD57" s="14"/>
      <c r="HQE57" s="14"/>
      <c r="HQF57" s="14"/>
      <c r="HQG57" s="14"/>
      <c r="HQH57" s="14"/>
      <c r="HQI57" s="14"/>
      <c r="HQJ57" s="14"/>
      <c r="HQK57" s="14"/>
      <c r="HQL57" s="14"/>
      <c r="HQM57" s="14"/>
      <c r="HQN57" s="14"/>
      <c r="HQO57" s="14"/>
      <c r="HQP57" s="14"/>
      <c r="HQQ57" s="14"/>
      <c r="HQR57" s="14"/>
      <c r="HQS57" s="14"/>
      <c r="HQT57" s="14"/>
      <c r="HQU57" s="14"/>
      <c r="HQV57" s="14"/>
      <c r="HQW57" s="14"/>
      <c r="HQX57" s="14"/>
      <c r="HQY57" s="14"/>
      <c r="HQZ57" s="14"/>
      <c r="HRA57" s="14"/>
      <c r="HRB57" s="14"/>
      <c r="HRC57" s="14"/>
      <c r="HRD57" s="14"/>
      <c r="HRE57" s="14"/>
      <c r="HRF57" s="14"/>
      <c r="HRG57" s="14"/>
      <c r="HRH57" s="14"/>
      <c r="HRI57" s="14"/>
      <c r="HRJ57" s="14"/>
      <c r="HRK57" s="14"/>
      <c r="HRL57" s="14"/>
      <c r="HRM57" s="14"/>
      <c r="HRN57" s="14"/>
      <c r="HRO57" s="14"/>
      <c r="HRP57" s="14"/>
      <c r="HRQ57" s="14"/>
      <c r="HRR57" s="14"/>
      <c r="HRS57" s="14"/>
      <c r="HRT57" s="14"/>
      <c r="HRU57" s="14"/>
      <c r="HRV57" s="14"/>
      <c r="HRW57" s="14"/>
      <c r="HRX57" s="14"/>
      <c r="HRY57" s="14"/>
      <c r="HRZ57" s="14"/>
      <c r="HSA57" s="14"/>
      <c r="HSB57" s="14"/>
      <c r="HSC57" s="14"/>
      <c r="HSD57" s="14"/>
      <c r="HSE57" s="14"/>
      <c r="HSF57" s="14"/>
      <c r="HSG57" s="14"/>
      <c r="HSH57" s="14"/>
      <c r="HSI57" s="14"/>
      <c r="HSJ57" s="14"/>
      <c r="HSK57" s="14"/>
      <c r="HSL57" s="14"/>
      <c r="HSM57" s="14"/>
      <c r="HSN57" s="14"/>
      <c r="HSO57" s="14"/>
      <c r="HSP57" s="14"/>
      <c r="HSQ57" s="14"/>
      <c r="HSR57" s="14"/>
      <c r="HSS57" s="14"/>
      <c r="HST57" s="14"/>
      <c r="HSU57" s="14"/>
      <c r="HSV57" s="14"/>
      <c r="HSW57" s="14"/>
      <c r="HSX57" s="14"/>
      <c r="HSY57" s="14"/>
      <c r="HSZ57" s="14"/>
      <c r="HTA57" s="14"/>
      <c r="HTB57" s="14"/>
      <c r="HTC57" s="14"/>
      <c r="HTD57" s="14"/>
      <c r="HTE57" s="14"/>
      <c r="HTF57" s="14"/>
      <c r="HTG57" s="14"/>
      <c r="HTH57" s="14"/>
      <c r="HTI57" s="14"/>
      <c r="HTJ57" s="14"/>
      <c r="HTK57" s="14"/>
      <c r="HTL57" s="14"/>
      <c r="HTM57" s="14"/>
      <c r="HTN57" s="14"/>
      <c r="HTO57" s="14"/>
      <c r="HTP57" s="14"/>
      <c r="HTQ57" s="14"/>
      <c r="HTR57" s="14"/>
      <c r="HTS57" s="14"/>
      <c r="HTT57" s="14"/>
      <c r="HTU57" s="14"/>
      <c r="HTV57" s="14"/>
      <c r="HTW57" s="14"/>
      <c r="HTX57" s="14"/>
      <c r="HTY57" s="14"/>
      <c r="HTZ57" s="14"/>
      <c r="HUA57" s="14"/>
      <c r="HUB57" s="14"/>
      <c r="HUC57" s="14"/>
      <c r="HUD57" s="14"/>
      <c r="HUE57" s="14"/>
      <c r="HUF57" s="14"/>
      <c r="HUG57" s="14"/>
      <c r="HUH57" s="14"/>
      <c r="HUI57" s="14"/>
      <c r="HUJ57" s="14"/>
      <c r="HUK57" s="14"/>
      <c r="HUL57" s="14"/>
      <c r="HUM57" s="14"/>
      <c r="HUN57" s="14"/>
      <c r="HUO57" s="14"/>
      <c r="HUP57" s="14"/>
      <c r="HUQ57" s="14"/>
      <c r="HUR57" s="14"/>
      <c r="HUS57" s="14"/>
      <c r="HUT57" s="14"/>
      <c r="HUU57" s="14"/>
      <c r="HUV57" s="14"/>
      <c r="HUW57" s="14"/>
      <c r="HUX57" s="14"/>
      <c r="HUY57" s="14"/>
      <c r="HUZ57" s="14"/>
      <c r="HVA57" s="14"/>
      <c r="HVB57" s="14"/>
      <c r="HVC57" s="14"/>
      <c r="HVD57" s="14"/>
      <c r="HVE57" s="14"/>
      <c r="HVF57" s="14"/>
      <c r="HVG57" s="14"/>
      <c r="HVH57" s="14"/>
      <c r="HVI57" s="14"/>
      <c r="HVJ57" s="14"/>
      <c r="HVK57" s="14"/>
      <c r="HVL57" s="14"/>
      <c r="HVM57" s="14"/>
      <c r="HVN57" s="14"/>
      <c r="HVO57" s="14"/>
      <c r="HVP57" s="14"/>
      <c r="HVQ57" s="14"/>
      <c r="HVR57" s="14"/>
      <c r="HVS57" s="14"/>
      <c r="HVT57" s="14"/>
      <c r="HVU57" s="14"/>
      <c r="HVV57" s="14"/>
      <c r="HVW57" s="14"/>
      <c r="HVX57" s="14"/>
      <c r="HVY57" s="14"/>
      <c r="HVZ57" s="14"/>
      <c r="HWA57" s="14"/>
      <c r="HWB57" s="14"/>
      <c r="HWC57" s="14"/>
      <c r="HWD57" s="14"/>
      <c r="HWE57" s="14"/>
      <c r="HWF57" s="14"/>
      <c r="HWG57" s="14"/>
      <c r="HWH57" s="14"/>
      <c r="HWI57" s="14"/>
      <c r="HWJ57" s="14"/>
      <c r="HWK57" s="14"/>
      <c r="HWL57" s="14"/>
      <c r="HWM57" s="14"/>
      <c r="HWN57" s="14"/>
      <c r="HWO57" s="14"/>
      <c r="HWP57" s="14"/>
      <c r="HWQ57" s="14"/>
      <c r="HWR57" s="14"/>
      <c r="HWS57" s="14"/>
      <c r="HWT57" s="14"/>
      <c r="HWU57" s="14"/>
      <c r="HWV57" s="14"/>
      <c r="HWW57" s="14"/>
      <c r="HWX57" s="14"/>
      <c r="HWY57" s="14"/>
      <c r="HWZ57" s="14"/>
      <c r="HXA57" s="14"/>
      <c r="HXB57" s="14"/>
      <c r="HXC57" s="14"/>
      <c r="HXD57" s="14"/>
      <c r="HXE57" s="14"/>
      <c r="HXF57" s="14"/>
      <c r="HXG57" s="14"/>
      <c r="HXH57" s="14"/>
      <c r="HXI57" s="14"/>
      <c r="HXJ57" s="14"/>
      <c r="HXK57" s="14"/>
      <c r="HXL57" s="14"/>
      <c r="HXM57" s="14"/>
      <c r="HXN57" s="14"/>
      <c r="HXO57" s="14"/>
      <c r="HXP57" s="14"/>
      <c r="HXQ57" s="14"/>
      <c r="HXR57" s="14"/>
      <c r="HXS57" s="14"/>
      <c r="HXT57" s="14"/>
      <c r="HXU57" s="14"/>
      <c r="HXV57" s="14"/>
      <c r="HXW57" s="14"/>
      <c r="HXX57" s="14"/>
      <c r="HXY57" s="14"/>
      <c r="HXZ57" s="14"/>
      <c r="HYA57" s="14"/>
      <c r="HYB57" s="14"/>
      <c r="HYC57" s="14"/>
      <c r="HYD57" s="14"/>
      <c r="HYE57" s="14"/>
      <c r="HYF57" s="14"/>
      <c r="HYG57" s="14"/>
      <c r="HYH57" s="14"/>
      <c r="HYI57" s="14"/>
      <c r="HYJ57" s="14"/>
      <c r="HYK57" s="14"/>
      <c r="HYL57" s="14"/>
      <c r="HYM57" s="14"/>
      <c r="HYN57" s="14"/>
      <c r="HYO57" s="14"/>
      <c r="HYP57" s="14"/>
      <c r="HYQ57" s="14"/>
      <c r="HYR57" s="14"/>
      <c r="HYS57" s="14"/>
      <c r="HYT57" s="14"/>
      <c r="HYU57" s="14"/>
      <c r="HYV57" s="14"/>
      <c r="HYW57" s="14"/>
      <c r="HYX57" s="14"/>
      <c r="HYY57" s="14"/>
      <c r="HYZ57" s="14"/>
      <c r="HZA57" s="14"/>
      <c r="HZB57" s="14"/>
      <c r="HZC57" s="14"/>
      <c r="HZD57" s="14"/>
      <c r="HZE57" s="14"/>
      <c r="HZF57" s="14"/>
      <c r="HZG57" s="14"/>
      <c r="HZH57" s="14"/>
      <c r="HZI57" s="14"/>
      <c r="HZJ57" s="14"/>
      <c r="HZK57" s="14"/>
      <c r="HZL57" s="14"/>
      <c r="HZM57" s="14"/>
      <c r="HZN57" s="14"/>
      <c r="HZO57" s="14"/>
      <c r="HZP57" s="14"/>
      <c r="HZQ57" s="14"/>
      <c r="HZR57" s="14"/>
      <c r="HZS57" s="14"/>
      <c r="HZT57" s="14"/>
      <c r="HZU57" s="14"/>
      <c r="HZV57" s="14"/>
      <c r="HZW57" s="14"/>
      <c r="HZX57" s="14"/>
      <c r="HZY57" s="14"/>
      <c r="HZZ57" s="14"/>
      <c r="IAA57" s="14"/>
      <c r="IAB57" s="14"/>
      <c r="IAC57" s="14"/>
      <c r="IAD57" s="14"/>
      <c r="IAE57" s="14"/>
      <c r="IAF57" s="14"/>
      <c r="IAG57" s="14"/>
      <c r="IAH57" s="14"/>
      <c r="IAI57" s="14"/>
      <c r="IAJ57" s="14"/>
      <c r="IAK57" s="14"/>
      <c r="IAL57" s="14"/>
      <c r="IAM57" s="14"/>
      <c r="IAN57" s="14"/>
      <c r="IAO57" s="14"/>
      <c r="IAP57" s="14"/>
      <c r="IAQ57" s="14"/>
      <c r="IAR57" s="14"/>
      <c r="IAS57" s="14"/>
      <c r="IAT57" s="14"/>
      <c r="IAU57" s="14"/>
      <c r="IAV57" s="14"/>
      <c r="IAW57" s="14"/>
      <c r="IAX57" s="14"/>
      <c r="IAY57" s="14"/>
      <c r="IAZ57" s="14"/>
      <c r="IBA57" s="14"/>
      <c r="IBB57" s="14"/>
      <c r="IBC57" s="14"/>
      <c r="IBD57" s="14"/>
      <c r="IBE57" s="14"/>
      <c r="IBF57" s="14"/>
      <c r="IBG57" s="14"/>
      <c r="IBH57" s="14"/>
      <c r="IBI57" s="14"/>
      <c r="IBJ57" s="14"/>
      <c r="IBK57" s="14"/>
      <c r="IBL57" s="14"/>
      <c r="IBM57" s="14"/>
      <c r="IBN57" s="14"/>
      <c r="IBO57" s="14"/>
      <c r="IBP57" s="14"/>
      <c r="IBQ57" s="14"/>
      <c r="IBR57" s="14"/>
      <c r="IBS57" s="14"/>
      <c r="IBT57" s="14"/>
      <c r="IBU57" s="14"/>
      <c r="IBV57" s="14"/>
      <c r="IBW57" s="14"/>
      <c r="IBX57" s="14"/>
      <c r="IBY57" s="14"/>
      <c r="IBZ57" s="14"/>
      <c r="ICA57" s="14"/>
      <c r="ICB57" s="14"/>
      <c r="ICC57" s="14"/>
      <c r="ICD57" s="14"/>
      <c r="ICE57" s="14"/>
      <c r="ICF57" s="14"/>
      <c r="ICG57" s="14"/>
      <c r="ICH57" s="14"/>
      <c r="ICI57" s="14"/>
      <c r="ICJ57" s="14"/>
      <c r="ICK57" s="14"/>
      <c r="ICL57" s="14"/>
      <c r="ICM57" s="14"/>
      <c r="ICN57" s="14"/>
      <c r="ICO57" s="14"/>
      <c r="ICP57" s="14"/>
      <c r="ICQ57" s="14"/>
      <c r="ICR57" s="14"/>
      <c r="ICS57" s="14"/>
      <c r="ICT57" s="14"/>
      <c r="ICU57" s="14"/>
      <c r="ICV57" s="14"/>
      <c r="ICW57" s="14"/>
      <c r="ICX57" s="14"/>
      <c r="ICY57" s="14"/>
      <c r="ICZ57" s="14"/>
      <c r="IDA57" s="14"/>
      <c r="IDB57" s="14"/>
      <c r="IDC57" s="14"/>
      <c r="IDD57" s="14"/>
      <c r="IDE57" s="14"/>
      <c r="IDF57" s="14"/>
      <c r="IDG57" s="14"/>
      <c r="IDH57" s="14"/>
      <c r="IDI57" s="14"/>
      <c r="IDJ57" s="14"/>
      <c r="IDK57" s="14"/>
      <c r="IDL57" s="14"/>
      <c r="IDM57" s="14"/>
      <c r="IDN57" s="14"/>
      <c r="IDO57" s="14"/>
      <c r="IDP57" s="14"/>
      <c r="IDQ57" s="14"/>
      <c r="IDR57" s="14"/>
      <c r="IDS57" s="14"/>
      <c r="IDT57" s="14"/>
      <c r="IDU57" s="14"/>
      <c r="IDV57" s="14"/>
      <c r="IDW57" s="14"/>
      <c r="IDX57" s="14"/>
      <c r="IDY57" s="14"/>
      <c r="IDZ57" s="14"/>
      <c r="IEA57" s="14"/>
      <c r="IEB57" s="14"/>
      <c r="IEC57" s="14"/>
      <c r="IED57" s="14"/>
      <c r="IEE57" s="14"/>
      <c r="IEF57" s="14"/>
      <c r="IEG57" s="14"/>
      <c r="IEH57" s="14"/>
      <c r="IEI57" s="14"/>
      <c r="IEJ57" s="14"/>
      <c r="IEK57" s="14"/>
      <c r="IEL57" s="14"/>
      <c r="IEM57" s="14"/>
      <c r="IEN57" s="14"/>
      <c r="IEO57" s="14"/>
      <c r="IEP57" s="14"/>
      <c r="IEQ57" s="14"/>
      <c r="IER57" s="14"/>
      <c r="IES57" s="14"/>
      <c r="IET57" s="14"/>
      <c r="IEU57" s="14"/>
      <c r="IEV57" s="14"/>
      <c r="IEW57" s="14"/>
      <c r="IEX57" s="14"/>
      <c r="IEY57" s="14"/>
      <c r="IEZ57" s="14"/>
      <c r="IFA57" s="14"/>
      <c r="IFB57" s="14"/>
      <c r="IFC57" s="14"/>
      <c r="IFD57" s="14"/>
      <c r="IFE57" s="14"/>
      <c r="IFF57" s="14"/>
      <c r="IFG57" s="14"/>
      <c r="IFH57" s="14"/>
      <c r="IFI57" s="14"/>
      <c r="IFJ57" s="14"/>
      <c r="IFK57" s="14"/>
      <c r="IFL57" s="14"/>
      <c r="IFM57" s="14"/>
      <c r="IFN57" s="14"/>
      <c r="IFO57" s="14"/>
      <c r="IFP57" s="14"/>
      <c r="IFQ57" s="14"/>
      <c r="IFR57" s="14"/>
      <c r="IFS57" s="14"/>
      <c r="IFT57" s="14"/>
      <c r="IFU57" s="14"/>
      <c r="IFV57" s="14"/>
      <c r="IFW57" s="14"/>
      <c r="IFX57" s="14"/>
      <c r="IFY57" s="14"/>
      <c r="IFZ57" s="14"/>
      <c r="IGA57" s="14"/>
      <c r="IGB57" s="14"/>
      <c r="IGC57" s="14"/>
      <c r="IGD57" s="14"/>
      <c r="IGE57" s="14"/>
      <c r="IGF57" s="14"/>
      <c r="IGG57" s="14"/>
      <c r="IGH57" s="14"/>
      <c r="IGI57" s="14"/>
      <c r="IGJ57" s="14"/>
      <c r="IGK57" s="14"/>
      <c r="IGL57" s="14"/>
      <c r="IGM57" s="14"/>
      <c r="IGN57" s="14"/>
      <c r="IGO57" s="14"/>
      <c r="IGP57" s="14"/>
      <c r="IGQ57" s="14"/>
      <c r="IGR57" s="14"/>
      <c r="IGS57" s="14"/>
      <c r="IGT57" s="14"/>
      <c r="IGU57" s="14"/>
      <c r="IGV57" s="14"/>
      <c r="IGW57" s="14"/>
      <c r="IGX57" s="14"/>
      <c r="IGY57" s="14"/>
      <c r="IGZ57" s="14"/>
      <c r="IHA57" s="14"/>
      <c r="IHB57" s="14"/>
      <c r="IHC57" s="14"/>
      <c r="IHD57" s="14"/>
      <c r="IHE57" s="14"/>
      <c r="IHF57" s="14"/>
      <c r="IHG57" s="14"/>
      <c r="IHH57" s="14"/>
      <c r="IHI57" s="14"/>
      <c r="IHJ57" s="14"/>
      <c r="IHK57" s="14"/>
      <c r="IHL57" s="14"/>
      <c r="IHM57" s="14"/>
      <c r="IHN57" s="14"/>
      <c r="IHO57" s="14"/>
      <c r="IHP57" s="14"/>
      <c r="IHQ57" s="14"/>
      <c r="IHR57" s="14"/>
      <c r="IHS57" s="14"/>
      <c r="IHT57" s="14"/>
      <c r="IHU57" s="14"/>
      <c r="IHV57" s="14"/>
      <c r="IHW57" s="14"/>
      <c r="IHX57" s="14"/>
      <c r="IHY57" s="14"/>
      <c r="IHZ57" s="14"/>
      <c r="IIA57" s="14"/>
      <c r="IIB57" s="14"/>
      <c r="IIC57" s="14"/>
      <c r="IID57" s="14"/>
      <c r="IIE57" s="14"/>
      <c r="IIF57" s="14"/>
      <c r="IIG57" s="14"/>
      <c r="IIH57" s="14"/>
      <c r="III57" s="14"/>
      <c r="IIJ57" s="14"/>
      <c r="IIK57" s="14"/>
      <c r="IIL57" s="14"/>
      <c r="IIM57" s="14"/>
      <c r="IIN57" s="14"/>
      <c r="IIO57" s="14"/>
      <c r="IIP57" s="14"/>
      <c r="IIQ57" s="14"/>
      <c r="IIR57" s="14"/>
      <c r="IIS57" s="14"/>
      <c r="IIT57" s="14"/>
      <c r="IIU57" s="14"/>
      <c r="IIV57" s="14"/>
      <c r="IIW57" s="14"/>
      <c r="IIX57" s="14"/>
      <c r="IIY57" s="14"/>
      <c r="IIZ57" s="14"/>
      <c r="IJA57" s="14"/>
      <c r="IJB57" s="14"/>
      <c r="IJC57" s="14"/>
      <c r="IJD57" s="14"/>
      <c r="IJE57" s="14"/>
      <c r="IJF57" s="14"/>
      <c r="IJG57" s="14"/>
      <c r="IJH57" s="14"/>
      <c r="IJI57" s="14"/>
      <c r="IJJ57" s="14"/>
      <c r="IJK57" s="14"/>
      <c r="IJL57" s="14"/>
      <c r="IJM57" s="14"/>
      <c r="IJN57" s="14"/>
      <c r="IJO57" s="14"/>
      <c r="IJP57" s="14"/>
      <c r="IJQ57" s="14"/>
      <c r="IJR57" s="14"/>
      <c r="IJS57" s="14"/>
      <c r="IJT57" s="14"/>
      <c r="IJU57" s="14"/>
      <c r="IJV57" s="14"/>
      <c r="IJW57" s="14"/>
      <c r="IJX57" s="14"/>
      <c r="IJY57" s="14"/>
      <c r="IJZ57" s="14"/>
      <c r="IKA57" s="14"/>
      <c r="IKB57" s="14"/>
      <c r="IKC57" s="14"/>
      <c r="IKD57" s="14"/>
      <c r="IKE57" s="14"/>
      <c r="IKF57" s="14"/>
      <c r="IKG57" s="14"/>
      <c r="IKH57" s="14"/>
      <c r="IKI57" s="14"/>
      <c r="IKJ57" s="14"/>
      <c r="IKK57" s="14"/>
      <c r="IKL57" s="14"/>
      <c r="IKM57" s="14"/>
      <c r="IKN57" s="14"/>
      <c r="IKO57" s="14"/>
      <c r="IKP57" s="14"/>
      <c r="IKQ57" s="14"/>
      <c r="IKR57" s="14"/>
      <c r="IKS57" s="14"/>
      <c r="IKT57" s="14"/>
      <c r="IKU57" s="14"/>
      <c r="IKV57" s="14"/>
      <c r="IKW57" s="14"/>
      <c r="IKX57" s="14"/>
      <c r="IKY57" s="14"/>
      <c r="IKZ57" s="14"/>
      <c r="ILA57" s="14"/>
      <c r="ILB57" s="14"/>
      <c r="ILC57" s="14"/>
      <c r="ILD57" s="14"/>
      <c r="ILE57" s="14"/>
      <c r="ILF57" s="14"/>
      <c r="ILG57" s="14"/>
      <c r="ILH57" s="14"/>
      <c r="ILI57" s="14"/>
      <c r="ILJ57" s="14"/>
      <c r="ILK57" s="14"/>
      <c r="ILL57" s="14"/>
      <c r="ILM57" s="14"/>
      <c r="ILN57" s="14"/>
      <c r="ILO57" s="14"/>
      <c r="ILP57" s="14"/>
      <c r="ILQ57" s="14"/>
      <c r="ILR57" s="14"/>
      <c r="ILS57" s="14"/>
      <c r="ILT57" s="14"/>
      <c r="ILU57" s="14"/>
      <c r="ILV57" s="14"/>
      <c r="ILW57" s="14"/>
      <c r="ILX57" s="14"/>
      <c r="ILY57" s="14"/>
      <c r="ILZ57" s="14"/>
      <c r="IMA57" s="14"/>
      <c r="IMB57" s="14"/>
      <c r="IMC57" s="14"/>
      <c r="IMD57" s="14"/>
      <c r="IME57" s="14"/>
      <c r="IMF57" s="14"/>
      <c r="IMG57" s="14"/>
      <c r="IMH57" s="14"/>
      <c r="IMI57" s="14"/>
      <c r="IMJ57" s="14"/>
      <c r="IMK57" s="14"/>
      <c r="IML57" s="14"/>
      <c r="IMM57" s="14"/>
      <c r="IMN57" s="14"/>
      <c r="IMO57" s="14"/>
      <c r="IMP57" s="14"/>
      <c r="IMQ57" s="14"/>
      <c r="IMR57" s="14"/>
      <c r="IMS57" s="14"/>
      <c r="IMT57" s="14"/>
      <c r="IMU57" s="14"/>
      <c r="IMV57" s="14"/>
      <c r="IMW57" s="14"/>
      <c r="IMX57" s="14"/>
      <c r="IMY57" s="14"/>
      <c r="IMZ57" s="14"/>
      <c r="INA57" s="14"/>
      <c r="INB57" s="14"/>
      <c r="INC57" s="14"/>
      <c r="IND57" s="14"/>
      <c r="INE57" s="14"/>
      <c r="INF57" s="14"/>
      <c r="ING57" s="14"/>
      <c r="INH57" s="14"/>
      <c r="INI57" s="14"/>
      <c r="INJ57" s="14"/>
      <c r="INK57" s="14"/>
      <c r="INL57" s="14"/>
      <c r="INM57" s="14"/>
      <c r="INN57" s="14"/>
      <c r="INO57" s="14"/>
      <c r="INP57" s="14"/>
      <c r="INQ57" s="14"/>
      <c r="INR57" s="14"/>
      <c r="INS57" s="14"/>
      <c r="INT57" s="14"/>
      <c r="INU57" s="14"/>
      <c r="INV57" s="14"/>
      <c r="INW57" s="14"/>
      <c r="INX57" s="14"/>
      <c r="INY57" s="14"/>
      <c r="INZ57" s="14"/>
      <c r="IOA57" s="14"/>
      <c r="IOB57" s="14"/>
      <c r="IOC57" s="14"/>
      <c r="IOD57" s="14"/>
      <c r="IOE57" s="14"/>
      <c r="IOF57" s="14"/>
      <c r="IOG57" s="14"/>
      <c r="IOH57" s="14"/>
      <c r="IOI57" s="14"/>
      <c r="IOJ57" s="14"/>
      <c r="IOK57" s="14"/>
      <c r="IOL57" s="14"/>
      <c r="IOM57" s="14"/>
      <c r="ION57" s="14"/>
      <c r="IOO57" s="14"/>
      <c r="IOP57" s="14"/>
      <c r="IOQ57" s="14"/>
      <c r="IOR57" s="14"/>
      <c r="IOS57" s="14"/>
      <c r="IOT57" s="14"/>
      <c r="IOU57" s="14"/>
      <c r="IOV57" s="14"/>
      <c r="IOW57" s="14"/>
      <c r="IOX57" s="14"/>
      <c r="IOY57" s="14"/>
      <c r="IOZ57" s="14"/>
      <c r="IPA57" s="14"/>
      <c r="IPB57" s="14"/>
      <c r="IPC57" s="14"/>
      <c r="IPD57" s="14"/>
      <c r="IPE57" s="14"/>
      <c r="IPF57" s="14"/>
      <c r="IPG57" s="14"/>
      <c r="IPH57" s="14"/>
      <c r="IPI57" s="14"/>
      <c r="IPJ57" s="14"/>
      <c r="IPK57" s="14"/>
      <c r="IPL57" s="14"/>
      <c r="IPM57" s="14"/>
      <c r="IPN57" s="14"/>
      <c r="IPO57" s="14"/>
      <c r="IPP57" s="14"/>
      <c r="IPQ57" s="14"/>
      <c r="IPR57" s="14"/>
      <c r="IPS57" s="14"/>
      <c r="IPT57" s="14"/>
      <c r="IPU57" s="14"/>
      <c r="IPV57" s="14"/>
      <c r="IPW57" s="14"/>
      <c r="IPX57" s="14"/>
      <c r="IPY57" s="14"/>
      <c r="IPZ57" s="14"/>
      <c r="IQA57" s="14"/>
      <c r="IQB57" s="14"/>
      <c r="IQC57" s="14"/>
      <c r="IQD57" s="14"/>
      <c r="IQE57" s="14"/>
      <c r="IQF57" s="14"/>
      <c r="IQG57" s="14"/>
      <c r="IQH57" s="14"/>
      <c r="IQI57" s="14"/>
      <c r="IQJ57" s="14"/>
      <c r="IQK57" s="14"/>
      <c r="IQL57" s="14"/>
      <c r="IQM57" s="14"/>
      <c r="IQN57" s="14"/>
      <c r="IQO57" s="14"/>
      <c r="IQP57" s="14"/>
      <c r="IQQ57" s="14"/>
      <c r="IQR57" s="14"/>
      <c r="IQS57" s="14"/>
      <c r="IQT57" s="14"/>
      <c r="IQU57" s="14"/>
      <c r="IQV57" s="14"/>
      <c r="IQW57" s="14"/>
      <c r="IQX57" s="14"/>
      <c r="IQY57" s="14"/>
      <c r="IQZ57" s="14"/>
      <c r="IRA57" s="14"/>
      <c r="IRB57" s="14"/>
      <c r="IRC57" s="14"/>
      <c r="IRD57" s="14"/>
      <c r="IRE57" s="14"/>
      <c r="IRF57" s="14"/>
      <c r="IRG57" s="14"/>
      <c r="IRH57" s="14"/>
      <c r="IRI57" s="14"/>
      <c r="IRJ57" s="14"/>
      <c r="IRK57" s="14"/>
      <c r="IRL57" s="14"/>
      <c r="IRM57" s="14"/>
      <c r="IRN57" s="14"/>
      <c r="IRO57" s="14"/>
      <c r="IRP57" s="14"/>
      <c r="IRQ57" s="14"/>
      <c r="IRR57" s="14"/>
      <c r="IRS57" s="14"/>
      <c r="IRT57" s="14"/>
      <c r="IRU57" s="14"/>
      <c r="IRV57" s="14"/>
      <c r="IRW57" s="14"/>
      <c r="IRX57" s="14"/>
      <c r="IRY57" s="14"/>
      <c r="IRZ57" s="14"/>
      <c r="ISA57" s="14"/>
      <c r="ISB57" s="14"/>
      <c r="ISC57" s="14"/>
      <c r="ISD57" s="14"/>
      <c r="ISE57" s="14"/>
      <c r="ISF57" s="14"/>
      <c r="ISG57" s="14"/>
      <c r="ISH57" s="14"/>
      <c r="ISI57" s="14"/>
      <c r="ISJ57" s="14"/>
      <c r="ISK57" s="14"/>
      <c r="ISL57" s="14"/>
      <c r="ISM57" s="14"/>
      <c r="ISN57" s="14"/>
      <c r="ISO57" s="14"/>
      <c r="ISP57" s="14"/>
      <c r="ISQ57" s="14"/>
      <c r="ISR57" s="14"/>
      <c r="ISS57" s="14"/>
      <c r="IST57" s="14"/>
      <c r="ISU57" s="14"/>
      <c r="ISV57" s="14"/>
      <c r="ISW57" s="14"/>
      <c r="ISX57" s="14"/>
      <c r="ISY57" s="14"/>
      <c r="ISZ57" s="14"/>
      <c r="ITA57" s="14"/>
      <c r="ITB57" s="14"/>
      <c r="ITC57" s="14"/>
      <c r="ITD57" s="14"/>
      <c r="ITE57" s="14"/>
      <c r="ITF57" s="14"/>
      <c r="ITG57" s="14"/>
      <c r="ITH57" s="14"/>
      <c r="ITI57" s="14"/>
      <c r="ITJ57" s="14"/>
      <c r="ITK57" s="14"/>
      <c r="ITL57" s="14"/>
      <c r="ITM57" s="14"/>
      <c r="ITN57" s="14"/>
      <c r="ITO57" s="14"/>
      <c r="ITP57" s="14"/>
      <c r="ITQ57" s="14"/>
      <c r="ITR57" s="14"/>
      <c r="ITS57" s="14"/>
      <c r="ITT57" s="14"/>
      <c r="ITU57" s="14"/>
      <c r="ITV57" s="14"/>
      <c r="ITW57" s="14"/>
      <c r="ITX57" s="14"/>
      <c r="ITY57" s="14"/>
      <c r="ITZ57" s="14"/>
      <c r="IUA57" s="14"/>
      <c r="IUB57" s="14"/>
      <c r="IUC57" s="14"/>
      <c r="IUD57" s="14"/>
      <c r="IUE57" s="14"/>
      <c r="IUF57" s="14"/>
      <c r="IUG57" s="14"/>
      <c r="IUH57" s="14"/>
      <c r="IUI57" s="14"/>
      <c r="IUJ57" s="14"/>
      <c r="IUK57" s="14"/>
      <c r="IUL57" s="14"/>
      <c r="IUM57" s="14"/>
      <c r="IUN57" s="14"/>
      <c r="IUO57" s="14"/>
      <c r="IUP57" s="14"/>
      <c r="IUQ57" s="14"/>
      <c r="IUR57" s="14"/>
      <c r="IUS57" s="14"/>
      <c r="IUT57" s="14"/>
      <c r="IUU57" s="14"/>
      <c r="IUV57" s="14"/>
      <c r="IUW57" s="14"/>
      <c r="IUX57" s="14"/>
      <c r="IUY57" s="14"/>
      <c r="IUZ57" s="14"/>
      <c r="IVA57" s="14"/>
      <c r="IVB57" s="14"/>
      <c r="IVC57" s="14"/>
      <c r="IVD57" s="14"/>
      <c r="IVE57" s="14"/>
      <c r="IVF57" s="14"/>
      <c r="IVG57" s="14"/>
      <c r="IVH57" s="14"/>
      <c r="IVI57" s="14"/>
      <c r="IVJ57" s="14"/>
      <c r="IVK57" s="14"/>
      <c r="IVL57" s="14"/>
      <c r="IVM57" s="14"/>
      <c r="IVN57" s="14"/>
      <c r="IVO57" s="14"/>
      <c r="IVP57" s="14"/>
      <c r="IVQ57" s="14"/>
      <c r="IVR57" s="14"/>
      <c r="IVS57" s="14"/>
      <c r="IVT57" s="14"/>
      <c r="IVU57" s="14"/>
      <c r="IVV57" s="14"/>
      <c r="IVW57" s="14"/>
      <c r="IVX57" s="14"/>
      <c r="IVY57" s="14"/>
      <c r="IVZ57" s="14"/>
      <c r="IWA57" s="14"/>
      <c r="IWB57" s="14"/>
      <c r="IWC57" s="14"/>
      <c r="IWD57" s="14"/>
      <c r="IWE57" s="14"/>
      <c r="IWF57" s="14"/>
      <c r="IWG57" s="14"/>
      <c r="IWH57" s="14"/>
      <c r="IWI57" s="14"/>
      <c r="IWJ57" s="14"/>
      <c r="IWK57" s="14"/>
      <c r="IWL57" s="14"/>
      <c r="IWM57" s="14"/>
      <c r="IWN57" s="14"/>
      <c r="IWO57" s="14"/>
      <c r="IWP57" s="14"/>
      <c r="IWQ57" s="14"/>
      <c r="IWR57" s="14"/>
      <c r="IWS57" s="14"/>
      <c r="IWT57" s="14"/>
      <c r="IWU57" s="14"/>
      <c r="IWV57" s="14"/>
      <c r="IWW57" s="14"/>
      <c r="IWX57" s="14"/>
      <c r="IWY57" s="14"/>
      <c r="IWZ57" s="14"/>
      <c r="IXA57" s="14"/>
      <c r="IXB57" s="14"/>
      <c r="IXC57" s="14"/>
      <c r="IXD57" s="14"/>
      <c r="IXE57" s="14"/>
      <c r="IXF57" s="14"/>
      <c r="IXG57" s="14"/>
      <c r="IXH57" s="14"/>
      <c r="IXI57" s="14"/>
      <c r="IXJ57" s="14"/>
      <c r="IXK57" s="14"/>
      <c r="IXL57" s="14"/>
      <c r="IXM57" s="14"/>
      <c r="IXN57" s="14"/>
      <c r="IXO57" s="14"/>
      <c r="IXP57" s="14"/>
      <c r="IXQ57" s="14"/>
      <c r="IXR57" s="14"/>
      <c r="IXS57" s="14"/>
      <c r="IXT57" s="14"/>
      <c r="IXU57" s="14"/>
      <c r="IXV57" s="14"/>
      <c r="IXW57" s="14"/>
      <c r="IXX57" s="14"/>
      <c r="IXY57" s="14"/>
      <c r="IXZ57" s="14"/>
      <c r="IYA57" s="14"/>
      <c r="IYB57" s="14"/>
      <c r="IYC57" s="14"/>
      <c r="IYD57" s="14"/>
      <c r="IYE57" s="14"/>
      <c r="IYF57" s="14"/>
      <c r="IYG57" s="14"/>
      <c r="IYH57" s="14"/>
      <c r="IYI57" s="14"/>
      <c r="IYJ57" s="14"/>
      <c r="IYK57" s="14"/>
      <c r="IYL57" s="14"/>
      <c r="IYM57" s="14"/>
      <c r="IYN57" s="14"/>
      <c r="IYO57" s="14"/>
      <c r="IYP57" s="14"/>
      <c r="IYQ57" s="14"/>
      <c r="IYR57" s="14"/>
      <c r="IYS57" s="14"/>
      <c r="IYT57" s="14"/>
      <c r="IYU57" s="14"/>
      <c r="IYV57" s="14"/>
      <c r="IYW57" s="14"/>
      <c r="IYX57" s="14"/>
      <c r="IYY57" s="14"/>
      <c r="IYZ57" s="14"/>
      <c r="IZA57" s="14"/>
      <c r="IZB57" s="14"/>
      <c r="IZC57" s="14"/>
      <c r="IZD57" s="14"/>
      <c r="IZE57" s="14"/>
      <c r="IZF57" s="14"/>
      <c r="IZG57" s="14"/>
      <c r="IZH57" s="14"/>
      <c r="IZI57" s="14"/>
      <c r="IZJ57" s="14"/>
      <c r="IZK57" s="14"/>
      <c r="IZL57" s="14"/>
      <c r="IZM57" s="14"/>
      <c r="IZN57" s="14"/>
      <c r="IZO57" s="14"/>
      <c r="IZP57" s="14"/>
      <c r="IZQ57" s="14"/>
      <c r="IZR57" s="14"/>
      <c r="IZS57" s="14"/>
      <c r="IZT57" s="14"/>
      <c r="IZU57" s="14"/>
      <c r="IZV57" s="14"/>
      <c r="IZW57" s="14"/>
      <c r="IZX57" s="14"/>
      <c r="IZY57" s="14"/>
      <c r="IZZ57" s="14"/>
      <c r="JAA57" s="14"/>
      <c r="JAB57" s="14"/>
      <c r="JAC57" s="14"/>
      <c r="JAD57" s="14"/>
      <c r="JAE57" s="14"/>
      <c r="JAF57" s="14"/>
      <c r="JAG57" s="14"/>
      <c r="JAH57" s="14"/>
      <c r="JAI57" s="14"/>
      <c r="JAJ57" s="14"/>
      <c r="JAK57" s="14"/>
      <c r="JAL57" s="14"/>
      <c r="JAM57" s="14"/>
      <c r="JAN57" s="14"/>
      <c r="JAO57" s="14"/>
      <c r="JAP57" s="14"/>
      <c r="JAQ57" s="14"/>
      <c r="JAR57" s="14"/>
      <c r="JAS57" s="14"/>
      <c r="JAT57" s="14"/>
      <c r="JAU57" s="14"/>
      <c r="JAV57" s="14"/>
      <c r="JAW57" s="14"/>
      <c r="JAX57" s="14"/>
      <c r="JAY57" s="14"/>
      <c r="JAZ57" s="14"/>
      <c r="JBA57" s="14"/>
      <c r="JBB57" s="14"/>
      <c r="JBC57" s="14"/>
      <c r="JBD57" s="14"/>
      <c r="JBE57" s="14"/>
      <c r="JBF57" s="14"/>
      <c r="JBG57" s="14"/>
      <c r="JBH57" s="14"/>
      <c r="JBI57" s="14"/>
      <c r="JBJ57" s="14"/>
      <c r="JBK57" s="14"/>
      <c r="JBL57" s="14"/>
      <c r="JBM57" s="14"/>
      <c r="JBN57" s="14"/>
      <c r="JBO57" s="14"/>
      <c r="JBP57" s="14"/>
      <c r="JBQ57" s="14"/>
      <c r="JBR57" s="14"/>
      <c r="JBS57" s="14"/>
      <c r="JBT57" s="14"/>
      <c r="JBU57" s="14"/>
      <c r="JBV57" s="14"/>
      <c r="JBW57" s="14"/>
      <c r="JBX57" s="14"/>
      <c r="JBY57" s="14"/>
      <c r="JBZ57" s="14"/>
      <c r="JCA57" s="14"/>
      <c r="JCB57" s="14"/>
      <c r="JCC57" s="14"/>
      <c r="JCD57" s="14"/>
      <c r="JCE57" s="14"/>
      <c r="JCF57" s="14"/>
      <c r="JCG57" s="14"/>
      <c r="JCH57" s="14"/>
      <c r="JCI57" s="14"/>
      <c r="JCJ57" s="14"/>
      <c r="JCK57" s="14"/>
      <c r="JCL57" s="14"/>
      <c r="JCM57" s="14"/>
      <c r="JCN57" s="14"/>
      <c r="JCO57" s="14"/>
      <c r="JCP57" s="14"/>
      <c r="JCQ57" s="14"/>
      <c r="JCR57" s="14"/>
      <c r="JCS57" s="14"/>
      <c r="JCT57" s="14"/>
      <c r="JCU57" s="14"/>
      <c r="JCV57" s="14"/>
      <c r="JCW57" s="14"/>
      <c r="JCX57" s="14"/>
      <c r="JCY57" s="14"/>
      <c r="JCZ57" s="14"/>
      <c r="JDA57" s="14"/>
      <c r="JDB57" s="14"/>
      <c r="JDC57" s="14"/>
      <c r="JDD57" s="14"/>
      <c r="JDE57" s="14"/>
      <c r="JDF57" s="14"/>
      <c r="JDG57" s="14"/>
      <c r="JDH57" s="14"/>
      <c r="JDI57" s="14"/>
      <c r="JDJ57" s="14"/>
      <c r="JDK57" s="14"/>
      <c r="JDL57" s="14"/>
      <c r="JDM57" s="14"/>
      <c r="JDN57" s="14"/>
      <c r="JDO57" s="14"/>
      <c r="JDP57" s="14"/>
      <c r="JDQ57" s="14"/>
      <c r="JDR57" s="14"/>
      <c r="JDS57" s="14"/>
      <c r="JDT57" s="14"/>
      <c r="JDU57" s="14"/>
      <c r="JDV57" s="14"/>
      <c r="JDW57" s="14"/>
      <c r="JDX57" s="14"/>
      <c r="JDY57" s="14"/>
      <c r="JDZ57" s="14"/>
      <c r="JEA57" s="14"/>
      <c r="JEB57" s="14"/>
      <c r="JEC57" s="14"/>
      <c r="JED57" s="14"/>
      <c r="JEE57" s="14"/>
      <c r="JEF57" s="14"/>
      <c r="JEG57" s="14"/>
      <c r="JEH57" s="14"/>
      <c r="JEI57" s="14"/>
      <c r="JEJ57" s="14"/>
      <c r="JEK57" s="14"/>
      <c r="JEL57" s="14"/>
      <c r="JEM57" s="14"/>
      <c r="JEN57" s="14"/>
      <c r="JEO57" s="14"/>
      <c r="JEP57" s="14"/>
      <c r="JEQ57" s="14"/>
      <c r="JER57" s="14"/>
      <c r="JES57" s="14"/>
      <c r="JET57" s="14"/>
      <c r="JEU57" s="14"/>
      <c r="JEV57" s="14"/>
      <c r="JEW57" s="14"/>
      <c r="JEX57" s="14"/>
      <c r="JEY57" s="14"/>
      <c r="JEZ57" s="14"/>
      <c r="JFA57" s="14"/>
      <c r="JFB57" s="14"/>
      <c r="JFC57" s="14"/>
      <c r="JFD57" s="14"/>
      <c r="JFE57" s="14"/>
      <c r="JFF57" s="14"/>
      <c r="JFG57" s="14"/>
      <c r="JFH57" s="14"/>
      <c r="JFI57" s="14"/>
      <c r="JFJ57" s="14"/>
      <c r="JFK57" s="14"/>
      <c r="JFL57" s="14"/>
      <c r="JFM57" s="14"/>
      <c r="JFN57" s="14"/>
      <c r="JFO57" s="14"/>
      <c r="JFP57" s="14"/>
      <c r="JFQ57" s="14"/>
      <c r="JFR57" s="14"/>
      <c r="JFS57" s="14"/>
      <c r="JFT57" s="14"/>
      <c r="JFU57" s="14"/>
      <c r="JFV57" s="14"/>
      <c r="JFW57" s="14"/>
      <c r="JFX57" s="14"/>
      <c r="JFY57" s="14"/>
      <c r="JFZ57" s="14"/>
      <c r="JGA57" s="14"/>
      <c r="JGB57" s="14"/>
      <c r="JGC57" s="14"/>
      <c r="JGD57" s="14"/>
      <c r="JGE57" s="14"/>
      <c r="JGF57" s="14"/>
      <c r="JGG57" s="14"/>
      <c r="JGH57" s="14"/>
      <c r="JGI57" s="14"/>
      <c r="JGJ57" s="14"/>
      <c r="JGK57" s="14"/>
      <c r="JGL57" s="14"/>
      <c r="JGM57" s="14"/>
      <c r="JGN57" s="14"/>
      <c r="JGO57" s="14"/>
      <c r="JGP57" s="14"/>
      <c r="JGQ57" s="14"/>
      <c r="JGR57" s="14"/>
      <c r="JGS57" s="14"/>
      <c r="JGT57" s="14"/>
      <c r="JGU57" s="14"/>
      <c r="JGV57" s="14"/>
      <c r="JGW57" s="14"/>
      <c r="JGX57" s="14"/>
      <c r="JGY57" s="14"/>
      <c r="JGZ57" s="14"/>
      <c r="JHA57" s="14"/>
      <c r="JHB57" s="14"/>
      <c r="JHC57" s="14"/>
      <c r="JHD57" s="14"/>
      <c r="JHE57" s="14"/>
      <c r="JHF57" s="14"/>
      <c r="JHG57" s="14"/>
      <c r="JHH57" s="14"/>
      <c r="JHI57" s="14"/>
      <c r="JHJ57" s="14"/>
      <c r="JHK57" s="14"/>
      <c r="JHL57" s="14"/>
      <c r="JHM57" s="14"/>
      <c r="JHN57" s="14"/>
      <c r="JHO57" s="14"/>
      <c r="JHP57" s="14"/>
      <c r="JHQ57" s="14"/>
      <c r="JHR57" s="14"/>
      <c r="JHS57" s="14"/>
      <c r="JHT57" s="14"/>
      <c r="JHU57" s="14"/>
      <c r="JHV57" s="14"/>
      <c r="JHW57" s="14"/>
      <c r="JHX57" s="14"/>
      <c r="JHY57" s="14"/>
      <c r="JHZ57" s="14"/>
      <c r="JIA57" s="14"/>
      <c r="JIB57" s="14"/>
      <c r="JIC57" s="14"/>
      <c r="JID57" s="14"/>
      <c r="JIE57" s="14"/>
      <c r="JIF57" s="14"/>
      <c r="JIG57" s="14"/>
      <c r="JIH57" s="14"/>
      <c r="JII57" s="14"/>
      <c r="JIJ57" s="14"/>
      <c r="JIK57" s="14"/>
      <c r="JIL57" s="14"/>
      <c r="JIM57" s="14"/>
      <c r="JIN57" s="14"/>
      <c r="JIO57" s="14"/>
      <c r="JIP57" s="14"/>
      <c r="JIQ57" s="14"/>
      <c r="JIR57" s="14"/>
      <c r="JIS57" s="14"/>
      <c r="JIT57" s="14"/>
      <c r="JIU57" s="14"/>
      <c r="JIV57" s="14"/>
      <c r="JIW57" s="14"/>
      <c r="JIX57" s="14"/>
      <c r="JIY57" s="14"/>
      <c r="JIZ57" s="14"/>
      <c r="JJA57" s="14"/>
      <c r="JJB57" s="14"/>
      <c r="JJC57" s="14"/>
      <c r="JJD57" s="14"/>
      <c r="JJE57" s="14"/>
      <c r="JJF57" s="14"/>
      <c r="JJG57" s="14"/>
      <c r="JJH57" s="14"/>
      <c r="JJI57" s="14"/>
      <c r="JJJ57" s="14"/>
      <c r="JJK57" s="14"/>
      <c r="JJL57" s="14"/>
      <c r="JJM57" s="14"/>
      <c r="JJN57" s="14"/>
      <c r="JJO57" s="14"/>
      <c r="JJP57" s="14"/>
      <c r="JJQ57" s="14"/>
      <c r="JJR57" s="14"/>
      <c r="JJS57" s="14"/>
      <c r="JJT57" s="14"/>
      <c r="JJU57" s="14"/>
      <c r="JJV57" s="14"/>
      <c r="JJW57" s="14"/>
      <c r="JJX57" s="14"/>
      <c r="JJY57" s="14"/>
      <c r="JJZ57" s="14"/>
      <c r="JKA57" s="14"/>
      <c r="JKB57" s="14"/>
      <c r="JKC57" s="14"/>
      <c r="JKD57" s="14"/>
      <c r="JKE57" s="14"/>
      <c r="JKF57" s="14"/>
      <c r="JKG57" s="14"/>
      <c r="JKH57" s="14"/>
      <c r="JKI57" s="14"/>
      <c r="JKJ57" s="14"/>
      <c r="JKK57" s="14"/>
      <c r="JKL57" s="14"/>
      <c r="JKM57" s="14"/>
      <c r="JKN57" s="14"/>
      <c r="JKO57" s="14"/>
      <c r="JKP57" s="14"/>
      <c r="JKQ57" s="14"/>
      <c r="JKR57" s="14"/>
      <c r="JKS57" s="14"/>
      <c r="JKT57" s="14"/>
      <c r="JKU57" s="14"/>
      <c r="JKV57" s="14"/>
      <c r="JKW57" s="14"/>
      <c r="JKX57" s="14"/>
      <c r="JKY57" s="14"/>
      <c r="JKZ57" s="14"/>
      <c r="JLA57" s="14"/>
      <c r="JLB57" s="14"/>
      <c r="JLC57" s="14"/>
      <c r="JLD57" s="14"/>
      <c r="JLE57" s="14"/>
      <c r="JLF57" s="14"/>
      <c r="JLG57" s="14"/>
      <c r="JLH57" s="14"/>
      <c r="JLI57" s="14"/>
      <c r="JLJ57" s="14"/>
      <c r="JLK57" s="14"/>
      <c r="JLL57" s="14"/>
      <c r="JLM57" s="14"/>
      <c r="JLN57" s="14"/>
      <c r="JLO57" s="14"/>
      <c r="JLP57" s="14"/>
      <c r="JLQ57" s="14"/>
      <c r="JLR57" s="14"/>
      <c r="JLS57" s="14"/>
      <c r="JLT57" s="14"/>
      <c r="JLU57" s="14"/>
      <c r="JLV57" s="14"/>
      <c r="JLW57" s="14"/>
      <c r="JLX57" s="14"/>
      <c r="JLY57" s="14"/>
      <c r="JLZ57" s="14"/>
      <c r="JMA57" s="14"/>
      <c r="JMB57" s="14"/>
      <c r="JMC57" s="14"/>
      <c r="JMD57" s="14"/>
      <c r="JME57" s="14"/>
      <c r="JMF57" s="14"/>
      <c r="JMG57" s="14"/>
      <c r="JMH57" s="14"/>
      <c r="JMI57" s="14"/>
      <c r="JMJ57" s="14"/>
      <c r="JMK57" s="14"/>
      <c r="JML57" s="14"/>
      <c r="JMM57" s="14"/>
      <c r="JMN57" s="14"/>
      <c r="JMO57" s="14"/>
      <c r="JMP57" s="14"/>
      <c r="JMQ57" s="14"/>
      <c r="JMR57" s="14"/>
      <c r="JMS57" s="14"/>
      <c r="JMT57" s="14"/>
      <c r="JMU57" s="14"/>
      <c r="JMV57" s="14"/>
      <c r="JMW57" s="14"/>
      <c r="JMX57" s="14"/>
      <c r="JMY57" s="14"/>
      <c r="JMZ57" s="14"/>
      <c r="JNA57" s="14"/>
      <c r="JNB57" s="14"/>
      <c r="JNC57" s="14"/>
      <c r="JND57" s="14"/>
      <c r="JNE57" s="14"/>
      <c r="JNF57" s="14"/>
      <c r="JNG57" s="14"/>
      <c r="JNH57" s="14"/>
      <c r="JNI57" s="14"/>
      <c r="JNJ57" s="14"/>
      <c r="JNK57" s="14"/>
      <c r="JNL57" s="14"/>
      <c r="JNM57" s="14"/>
      <c r="JNN57" s="14"/>
      <c r="JNO57" s="14"/>
      <c r="JNP57" s="14"/>
      <c r="JNQ57" s="14"/>
      <c r="JNR57" s="14"/>
      <c r="JNS57" s="14"/>
      <c r="JNT57" s="14"/>
      <c r="JNU57" s="14"/>
      <c r="JNV57" s="14"/>
      <c r="JNW57" s="14"/>
      <c r="JNX57" s="14"/>
      <c r="JNY57" s="14"/>
      <c r="JNZ57" s="14"/>
      <c r="JOA57" s="14"/>
      <c r="JOB57" s="14"/>
      <c r="JOC57" s="14"/>
      <c r="JOD57" s="14"/>
      <c r="JOE57" s="14"/>
      <c r="JOF57" s="14"/>
      <c r="JOG57" s="14"/>
      <c r="JOH57" s="14"/>
      <c r="JOI57" s="14"/>
      <c r="JOJ57" s="14"/>
      <c r="JOK57" s="14"/>
      <c r="JOL57" s="14"/>
      <c r="JOM57" s="14"/>
      <c r="JON57" s="14"/>
      <c r="JOO57" s="14"/>
      <c r="JOP57" s="14"/>
      <c r="JOQ57" s="14"/>
      <c r="JOR57" s="14"/>
      <c r="JOS57" s="14"/>
      <c r="JOT57" s="14"/>
      <c r="JOU57" s="14"/>
      <c r="JOV57" s="14"/>
      <c r="JOW57" s="14"/>
      <c r="JOX57" s="14"/>
      <c r="JOY57" s="14"/>
      <c r="JOZ57" s="14"/>
      <c r="JPA57" s="14"/>
      <c r="JPB57" s="14"/>
      <c r="JPC57" s="14"/>
      <c r="JPD57" s="14"/>
      <c r="JPE57" s="14"/>
      <c r="JPF57" s="14"/>
      <c r="JPG57" s="14"/>
      <c r="JPH57" s="14"/>
      <c r="JPI57" s="14"/>
      <c r="JPJ57" s="14"/>
      <c r="JPK57" s="14"/>
      <c r="JPL57" s="14"/>
      <c r="JPM57" s="14"/>
      <c r="JPN57" s="14"/>
      <c r="JPO57" s="14"/>
      <c r="JPP57" s="14"/>
      <c r="JPQ57" s="14"/>
      <c r="JPR57" s="14"/>
      <c r="JPS57" s="14"/>
      <c r="JPT57" s="14"/>
      <c r="JPU57" s="14"/>
      <c r="JPV57" s="14"/>
      <c r="JPW57" s="14"/>
      <c r="JPX57" s="14"/>
      <c r="JPY57" s="14"/>
      <c r="JPZ57" s="14"/>
      <c r="JQA57" s="14"/>
      <c r="JQB57" s="14"/>
      <c r="JQC57" s="14"/>
      <c r="JQD57" s="14"/>
      <c r="JQE57" s="14"/>
      <c r="JQF57" s="14"/>
      <c r="JQG57" s="14"/>
      <c r="JQH57" s="14"/>
      <c r="JQI57" s="14"/>
      <c r="JQJ57" s="14"/>
      <c r="JQK57" s="14"/>
      <c r="JQL57" s="14"/>
      <c r="JQM57" s="14"/>
      <c r="JQN57" s="14"/>
      <c r="JQO57" s="14"/>
      <c r="JQP57" s="14"/>
      <c r="JQQ57" s="14"/>
      <c r="JQR57" s="14"/>
      <c r="JQS57" s="14"/>
      <c r="JQT57" s="14"/>
      <c r="JQU57" s="14"/>
      <c r="JQV57" s="14"/>
      <c r="JQW57" s="14"/>
      <c r="JQX57" s="14"/>
      <c r="JQY57" s="14"/>
      <c r="JQZ57" s="14"/>
      <c r="JRA57" s="14"/>
      <c r="JRB57" s="14"/>
      <c r="JRC57" s="14"/>
      <c r="JRD57" s="14"/>
      <c r="JRE57" s="14"/>
      <c r="JRF57" s="14"/>
      <c r="JRG57" s="14"/>
      <c r="JRH57" s="14"/>
      <c r="JRI57" s="14"/>
      <c r="JRJ57" s="14"/>
      <c r="JRK57" s="14"/>
      <c r="JRL57" s="14"/>
      <c r="JRM57" s="14"/>
      <c r="JRN57" s="14"/>
      <c r="JRO57" s="14"/>
      <c r="JRP57" s="14"/>
      <c r="JRQ57" s="14"/>
      <c r="JRR57" s="14"/>
      <c r="JRS57" s="14"/>
      <c r="JRT57" s="14"/>
      <c r="JRU57" s="14"/>
      <c r="JRV57" s="14"/>
      <c r="JRW57" s="14"/>
      <c r="JRX57" s="14"/>
      <c r="JRY57" s="14"/>
      <c r="JRZ57" s="14"/>
      <c r="JSA57" s="14"/>
      <c r="JSB57" s="14"/>
      <c r="JSC57" s="14"/>
      <c r="JSD57" s="14"/>
      <c r="JSE57" s="14"/>
      <c r="JSF57" s="14"/>
      <c r="JSG57" s="14"/>
      <c r="JSH57" s="14"/>
      <c r="JSI57" s="14"/>
      <c r="JSJ57" s="14"/>
      <c r="JSK57" s="14"/>
      <c r="JSL57" s="14"/>
      <c r="JSM57" s="14"/>
      <c r="JSN57" s="14"/>
      <c r="JSO57" s="14"/>
      <c r="JSP57" s="14"/>
      <c r="JSQ57" s="14"/>
      <c r="JSR57" s="14"/>
      <c r="JSS57" s="14"/>
      <c r="JST57" s="14"/>
      <c r="JSU57" s="14"/>
      <c r="JSV57" s="14"/>
      <c r="JSW57" s="14"/>
      <c r="JSX57" s="14"/>
      <c r="JSY57" s="14"/>
      <c r="JSZ57" s="14"/>
      <c r="JTA57" s="14"/>
      <c r="JTB57" s="14"/>
      <c r="JTC57" s="14"/>
      <c r="JTD57" s="14"/>
      <c r="JTE57" s="14"/>
      <c r="JTF57" s="14"/>
      <c r="JTG57" s="14"/>
      <c r="JTH57" s="14"/>
      <c r="JTI57" s="14"/>
      <c r="JTJ57" s="14"/>
      <c r="JTK57" s="14"/>
      <c r="JTL57" s="14"/>
      <c r="JTM57" s="14"/>
      <c r="JTN57" s="14"/>
      <c r="JTO57" s="14"/>
      <c r="JTP57" s="14"/>
      <c r="JTQ57" s="14"/>
      <c r="JTR57" s="14"/>
      <c r="JTS57" s="14"/>
      <c r="JTT57" s="14"/>
      <c r="JTU57" s="14"/>
      <c r="JTV57" s="14"/>
      <c r="JTW57" s="14"/>
      <c r="JTX57" s="14"/>
      <c r="JTY57" s="14"/>
      <c r="JTZ57" s="14"/>
      <c r="JUA57" s="14"/>
      <c r="JUB57" s="14"/>
      <c r="JUC57" s="14"/>
      <c r="JUD57" s="14"/>
      <c r="JUE57" s="14"/>
      <c r="JUF57" s="14"/>
      <c r="JUG57" s="14"/>
      <c r="JUH57" s="14"/>
      <c r="JUI57" s="14"/>
      <c r="JUJ57" s="14"/>
      <c r="JUK57" s="14"/>
      <c r="JUL57" s="14"/>
      <c r="JUM57" s="14"/>
      <c r="JUN57" s="14"/>
      <c r="JUO57" s="14"/>
      <c r="JUP57" s="14"/>
      <c r="JUQ57" s="14"/>
      <c r="JUR57" s="14"/>
      <c r="JUS57" s="14"/>
      <c r="JUT57" s="14"/>
      <c r="JUU57" s="14"/>
      <c r="JUV57" s="14"/>
      <c r="JUW57" s="14"/>
      <c r="JUX57" s="14"/>
      <c r="JUY57" s="14"/>
      <c r="JUZ57" s="14"/>
      <c r="JVA57" s="14"/>
      <c r="JVB57" s="14"/>
      <c r="JVC57" s="14"/>
      <c r="JVD57" s="14"/>
      <c r="JVE57" s="14"/>
      <c r="JVF57" s="14"/>
      <c r="JVG57" s="14"/>
      <c r="JVH57" s="14"/>
      <c r="JVI57" s="14"/>
      <c r="JVJ57" s="14"/>
      <c r="JVK57" s="14"/>
      <c r="JVL57" s="14"/>
      <c r="JVM57" s="14"/>
      <c r="JVN57" s="14"/>
      <c r="JVO57" s="14"/>
      <c r="JVP57" s="14"/>
      <c r="JVQ57" s="14"/>
      <c r="JVR57" s="14"/>
      <c r="JVS57" s="14"/>
      <c r="JVT57" s="14"/>
      <c r="JVU57" s="14"/>
      <c r="JVV57" s="14"/>
      <c r="JVW57" s="14"/>
      <c r="JVX57" s="14"/>
      <c r="JVY57" s="14"/>
      <c r="JVZ57" s="14"/>
      <c r="JWA57" s="14"/>
      <c r="JWB57" s="14"/>
      <c r="JWC57" s="14"/>
      <c r="JWD57" s="14"/>
      <c r="JWE57" s="14"/>
      <c r="JWF57" s="14"/>
      <c r="JWG57" s="14"/>
      <c r="JWH57" s="14"/>
      <c r="JWI57" s="14"/>
      <c r="JWJ57" s="14"/>
      <c r="JWK57" s="14"/>
      <c r="JWL57" s="14"/>
      <c r="JWM57" s="14"/>
      <c r="JWN57" s="14"/>
      <c r="JWO57" s="14"/>
      <c r="JWP57" s="14"/>
      <c r="JWQ57" s="14"/>
      <c r="JWR57" s="14"/>
      <c r="JWS57" s="14"/>
      <c r="JWT57" s="14"/>
      <c r="JWU57" s="14"/>
      <c r="JWV57" s="14"/>
      <c r="JWW57" s="14"/>
      <c r="JWX57" s="14"/>
      <c r="JWY57" s="14"/>
      <c r="JWZ57" s="14"/>
      <c r="JXA57" s="14"/>
      <c r="JXB57" s="14"/>
      <c r="JXC57" s="14"/>
      <c r="JXD57" s="14"/>
      <c r="JXE57" s="14"/>
      <c r="JXF57" s="14"/>
      <c r="JXG57" s="14"/>
      <c r="JXH57" s="14"/>
      <c r="JXI57" s="14"/>
      <c r="JXJ57" s="14"/>
      <c r="JXK57" s="14"/>
      <c r="JXL57" s="14"/>
      <c r="JXM57" s="14"/>
      <c r="JXN57" s="14"/>
      <c r="JXO57" s="14"/>
      <c r="JXP57" s="14"/>
      <c r="JXQ57" s="14"/>
      <c r="JXR57" s="14"/>
      <c r="JXS57" s="14"/>
      <c r="JXT57" s="14"/>
      <c r="JXU57" s="14"/>
      <c r="JXV57" s="14"/>
      <c r="JXW57" s="14"/>
      <c r="JXX57" s="14"/>
      <c r="JXY57" s="14"/>
      <c r="JXZ57" s="14"/>
      <c r="JYA57" s="14"/>
      <c r="JYB57" s="14"/>
      <c r="JYC57" s="14"/>
      <c r="JYD57" s="14"/>
      <c r="JYE57" s="14"/>
      <c r="JYF57" s="14"/>
      <c r="JYG57" s="14"/>
      <c r="JYH57" s="14"/>
      <c r="JYI57" s="14"/>
      <c r="JYJ57" s="14"/>
      <c r="JYK57" s="14"/>
      <c r="JYL57" s="14"/>
      <c r="JYM57" s="14"/>
      <c r="JYN57" s="14"/>
      <c r="JYO57" s="14"/>
      <c r="JYP57" s="14"/>
      <c r="JYQ57" s="14"/>
      <c r="JYR57" s="14"/>
      <c r="JYS57" s="14"/>
      <c r="JYT57" s="14"/>
      <c r="JYU57" s="14"/>
      <c r="JYV57" s="14"/>
      <c r="JYW57" s="14"/>
      <c r="JYX57" s="14"/>
      <c r="JYY57" s="14"/>
      <c r="JYZ57" s="14"/>
      <c r="JZA57" s="14"/>
      <c r="JZB57" s="14"/>
      <c r="JZC57" s="14"/>
      <c r="JZD57" s="14"/>
      <c r="JZE57" s="14"/>
      <c r="JZF57" s="14"/>
      <c r="JZG57" s="14"/>
      <c r="JZH57" s="14"/>
      <c r="JZI57" s="14"/>
      <c r="JZJ57" s="14"/>
      <c r="JZK57" s="14"/>
      <c r="JZL57" s="14"/>
      <c r="JZM57" s="14"/>
      <c r="JZN57" s="14"/>
      <c r="JZO57" s="14"/>
      <c r="JZP57" s="14"/>
      <c r="JZQ57" s="14"/>
      <c r="JZR57" s="14"/>
      <c r="JZS57" s="14"/>
      <c r="JZT57" s="14"/>
      <c r="JZU57" s="14"/>
      <c r="JZV57" s="14"/>
      <c r="JZW57" s="14"/>
      <c r="JZX57" s="14"/>
      <c r="JZY57" s="14"/>
      <c r="JZZ57" s="14"/>
      <c r="KAA57" s="14"/>
      <c r="KAB57" s="14"/>
      <c r="KAC57" s="14"/>
      <c r="KAD57" s="14"/>
      <c r="KAE57" s="14"/>
      <c r="KAF57" s="14"/>
      <c r="KAG57" s="14"/>
      <c r="KAH57" s="14"/>
      <c r="KAI57" s="14"/>
      <c r="KAJ57" s="14"/>
      <c r="KAK57" s="14"/>
      <c r="KAL57" s="14"/>
      <c r="KAM57" s="14"/>
      <c r="KAN57" s="14"/>
      <c r="KAO57" s="14"/>
      <c r="KAP57" s="14"/>
      <c r="KAQ57" s="14"/>
      <c r="KAR57" s="14"/>
      <c r="KAS57" s="14"/>
      <c r="KAT57" s="14"/>
      <c r="KAU57" s="14"/>
      <c r="KAV57" s="14"/>
      <c r="KAW57" s="14"/>
      <c r="KAX57" s="14"/>
      <c r="KAY57" s="14"/>
      <c r="KAZ57" s="14"/>
      <c r="KBA57" s="14"/>
      <c r="KBB57" s="14"/>
      <c r="KBC57" s="14"/>
      <c r="KBD57" s="14"/>
      <c r="KBE57" s="14"/>
      <c r="KBF57" s="14"/>
      <c r="KBG57" s="14"/>
      <c r="KBH57" s="14"/>
      <c r="KBI57" s="14"/>
      <c r="KBJ57" s="14"/>
      <c r="KBK57" s="14"/>
      <c r="KBL57" s="14"/>
      <c r="KBM57" s="14"/>
      <c r="KBN57" s="14"/>
      <c r="KBO57" s="14"/>
      <c r="KBP57" s="14"/>
      <c r="KBQ57" s="14"/>
      <c r="KBR57" s="14"/>
      <c r="KBS57" s="14"/>
      <c r="KBT57" s="14"/>
      <c r="KBU57" s="14"/>
      <c r="KBV57" s="14"/>
      <c r="KBW57" s="14"/>
      <c r="KBX57" s="14"/>
      <c r="KBY57" s="14"/>
      <c r="KBZ57" s="14"/>
      <c r="KCA57" s="14"/>
      <c r="KCB57" s="14"/>
      <c r="KCC57" s="14"/>
      <c r="KCD57" s="14"/>
      <c r="KCE57" s="14"/>
      <c r="KCF57" s="14"/>
      <c r="KCG57" s="14"/>
      <c r="KCH57" s="14"/>
      <c r="KCI57" s="14"/>
      <c r="KCJ57" s="14"/>
      <c r="KCK57" s="14"/>
      <c r="KCL57" s="14"/>
      <c r="KCM57" s="14"/>
      <c r="KCN57" s="14"/>
      <c r="KCO57" s="14"/>
      <c r="KCP57" s="14"/>
      <c r="KCQ57" s="14"/>
      <c r="KCR57" s="14"/>
      <c r="KCS57" s="14"/>
      <c r="KCT57" s="14"/>
      <c r="KCU57" s="14"/>
      <c r="KCV57" s="14"/>
      <c r="KCW57" s="14"/>
      <c r="KCX57" s="14"/>
      <c r="KCY57" s="14"/>
      <c r="KCZ57" s="14"/>
      <c r="KDA57" s="14"/>
      <c r="KDB57" s="14"/>
      <c r="KDC57" s="14"/>
      <c r="KDD57" s="14"/>
      <c r="KDE57" s="14"/>
      <c r="KDF57" s="14"/>
      <c r="KDG57" s="14"/>
      <c r="KDH57" s="14"/>
      <c r="KDI57" s="14"/>
      <c r="KDJ57" s="14"/>
      <c r="KDK57" s="14"/>
      <c r="KDL57" s="14"/>
      <c r="KDM57" s="14"/>
      <c r="KDN57" s="14"/>
      <c r="KDO57" s="14"/>
      <c r="KDP57" s="14"/>
      <c r="KDQ57" s="14"/>
      <c r="KDR57" s="14"/>
      <c r="KDS57" s="14"/>
      <c r="KDT57" s="14"/>
      <c r="KDU57" s="14"/>
      <c r="KDV57" s="14"/>
      <c r="KDW57" s="14"/>
      <c r="KDX57" s="14"/>
      <c r="KDY57" s="14"/>
      <c r="KDZ57" s="14"/>
      <c r="KEA57" s="14"/>
      <c r="KEB57" s="14"/>
      <c r="KEC57" s="14"/>
      <c r="KED57" s="14"/>
      <c r="KEE57" s="14"/>
      <c r="KEF57" s="14"/>
      <c r="KEG57" s="14"/>
      <c r="KEH57" s="14"/>
      <c r="KEI57" s="14"/>
      <c r="KEJ57" s="14"/>
      <c r="KEK57" s="14"/>
      <c r="KEL57" s="14"/>
      <c r="KEM57" s="14"/>
      <c r="KEN57" s="14"/>
      <c r="KEO57" s="14"/>
      <c r="KEP57" s="14"/>
      <c r="KEQ57" s="14"/>
      <c r="KER57" s="14"/>
      <c r="KES57" s="14"/>
      <c r="KET57" s="14"/>
      <c r="KEU57" s="14"/>
      <c r="KEV57" s="14"/>
      <c r="KEW57" s="14"/>
      <c r="KEX57" s="14"/>
      <c r="KEY57" s="14"/>
      <c r="KEZ57" s="14"/>
      <c r="KFA57" s="14"/>
      <c r="KFB57" s="14"/>
      <c r="KFC57" s="14"/>
      <c r="KFD57" s="14"/>
      <c r="KFE57" s="14"/>
      <c r="KFF57" s="14"/>
      <c r="KFG57" s="14"/>
      <c r="KFH57" s="14"/>
      <c r="KFI57" s="14"/>
      <c r="KFJ57" s="14"/>
      <c r="KFK57" s="14"/>
      <c r="KFL57" s="14"/>
      <c r="KFM57" s="14"/>
      <c r="KFN57" s="14"/>
      <c r="KFO57" s="14"/>
      <c r="KFP57" s="14"/>
      <c r="KFQ57" s="14"/>
      <c r="KFR57" s="14"/>
      <c r="KFS57" s="14"/>
      <c r="KFT57" s="14"/>
      <c r="KFU57" s="14"/>
      <c r="KFV57" s="14"/>
      <c r="KFW57" s="14"/>
      <c r="KFX57" s="14"/>
      <c r="KFY57" s="14"/>
      <c r="KFZ57" s="14"/>
      <c r="KGA57" s="14"/>
      <c r="KGB57" s="14"/>
      <c r="KGC57" s="14"/>
      <c r="KGD57" s="14"/>
      <c r="KGE57" s="14"/>
      <c r="KGF57" s="14"/>
      <c r="KGG57" s="14"/>
      <c r="KGH57" s="14"/>
      <c r="KGI57" s="14"/>
      <c r="KGJ57" s="14"/>
      <c r="KGK57" s="14"/>
      <c r="KGL57" s="14"/>
      <c r="KGM57" s="14"/>
      <c r="KGN57" s="14"/>
      <c r="KGO57" s="14"/>
      <c r="KGP57" s="14"/>
      <c r="KGQ57" s="14"/>
      <c r="KGR57" s="14"/>
      <c r="KGS57" s="14"/>
      <c r="KGT57" s="14"/>
      <c r="KGU57" s="14"/>
      <c r="KGV57" s="14"/>
      <c r="KGW57" s="14"/>
      <c r="KGX57" s="14"/>
      <c r="KGY57" s="14"/>
      <c r="KGZ57" s="14"/>
      <c r="KHA57" s="14"/>
      <c r="KHB57" s="14"/>
      <c r="KHC57" s="14"/>
      <c r="KHD57" s="14"/>
      <c r="KHE57" s="14"/>
      <c r="KHF57" s="14"/>
      <c r="KHG57" s="14"/>
      <c r="KHH57" s="14"/>
      <c r="KHI57" s="14"/>
      <c r="KHJ57" s="14"/>
      <c r="KHK57" s="14"/>
      <c r="KHL57" s="14"/>
      <c r="KHM57" s="14"/>
      <c r="KHN57" s="14"/>
      <c r="KHO57" s="14"/>
      <c r="KHP57" s="14"/>
      <c r="KHQ57" s="14"/>
      <c r="KHR57" s="14"/>
      <c r="KHS57" s="14"/>
      <c r="KHT57" s="14"/>
      <c r="KHU57" s="14"/>
      <c r="KHV57" s="14"/>
      <c r="KHW57" s="14"/>
      <c r="KHX57" s="14"/>
      <c r="KHY57" s="14"/>
      <c r="KHZ57" s="14"/>
      <c r="KIA57" s="14"/>
      <c r="KIB57" s="14"/>
      <c r="KIC57" s="14"/>
      <c r="KID57" s="14"/>
      <c r="KIE57" s="14"/>
      <c r="KIF57" s="14"/>
      <c r="KIG57" s="14"/>
      <c r="KIH57" s="14"/>
      <c r="KII57" s="14"/>
      <c r="KIJ57" s="14"/>
      <c r="KIK57" s="14"/>
      <c r="KIL57" s="14"/>
      <c r="KIM57" s="14"/>
      <c r="KIN57" s="14"/>
      <c r="KIO57" s="14"/>
      <c r="KIP57" s="14"/>
      <c r="KIQ57" s="14"/>
      <c r="KIR57" s="14"/>
      <c r="KIS57" s="14"/>
      <c r="KIT57" s="14"/>
      <c r="KIU57" s="14"/>
      <c r="KIV57" s="14"/>
      <c r="KIW57" s="14"/>
      <c r="KIX57" s="14"/>
      <c r="KIY57" s="14"/>
      <c r="KIZ57" s="14"/>
      <c r="KJA57" s="14"/>
      <c r="KJB57" s="14"/>
      <c r="KJC57" s="14"/>
      <c r="KJD57" s="14"/>
      <c r="KJE57" s="14"/>
      <c r="KJF57" s="14"/>
      <c r="KJG57" s="14"/>
      <c r="KJH57" s="14"/>
      <c r="KJI57" s="14"/>
      <c r="KJJ57" s="14"/>
      <c r="KJK57" s="14"/>
      <c r="KJL57" s="14"/>
      <c r="KJM57" s="14"/>
      <c r="KJN57" s="14"/>
      <c r="KJO57" s="14"/>
      <c r="KJP57" s="14"/>
      <c r="KJQ57" s="14"/>
      <c r="KJR57" s="14"/>
      <c r="KJS57" s="14"/>
      <c r="KJT57" s="14"/>
      <c r="KJU57" s="14"/>
      <c r="KJV57" s="14"/>
      <c r="KJW57" s="14"/>
      <c r="KJX57" s="14"/>
      <c r="KJY57" s="14"/>
      <c r="KJZ57" s="14"/>
      <c r="KKA57" s="14"/>
      <c r="KKB57" s="14"/>
      <c r="KKC57" s="14"/>
      <c r="KKD57" s="14"/>
      <c r="KKE57" s="14"/>
      <c r="KKF57" s="14"/>
      <c r="KKG57" s="14"/>
      <c r="KKH57" s="14"/>
      <c r="KKI57" s="14"/>
      <c r="KKJ57" s="14"/>
      <c r="KKK57" s="14"/>
      <c r="KKL57" s="14"/>
      <c r="KKM57" s="14"/>
      <c r="KKN57" s="14"/>
      <c r="KKO57" s="14"/>
      <c r="KKP57" s="14"/>
      <c r="KKQ57" s="14"/>
      <c r="KKR57" s="14"/>
      <c r="KKS57" s="14"/>
      <c r="KKT57" s="14"/>
      <c r="KKU57" s="14"/>
      <c r="KKV57" s="14"/>
      <c r="KKW57" s="14"/>
      <c r="KKX57" s="14"/>
      <c r="KKY57" s="14"/>
      <c r="KKZ57" s="14"/>
      <c r="KLA57" s="14"/>
      <c r="KLB57" s="14"/>
      <c r="KLC57" s="14"/>
      <c r="KLD57" s="14"/>
      <c r="KLE57" s="14"/>
      <c r="KLF57" s="14"/>
      <c r="KLG57" s="14"/>
      <c r="KLH57" s="14"/>
      <c r="KLI57" s="14"/>
      <c r="KLJ57" s="14"/>
      <c r="KLK57" s="14"/>
      <c r="KLL57" s="14"/>
      <c r="KLM57" s="14"/>
      <c r="KLN57" s="14"/>
      <c r="KLO57" s="14"/>
      <c r="KLP57" s="14"/>
      <c r="KLQ57" s="14"/>
      <c r="KLR57" s="14"/>
      <c r="KLS57" s="14"/>
      <c r="KLT57" s="14"/>
      <c r="KLU57" s="14"/>
      <c r="KLV57" s="14"/>
      <c r="KLW57" s="14"/>
      <c r="KLX57" s="14"/>
      <c r="KLY57" s="14"/>
      <c r="KLZ57" s="14"/>
      <c r="KMA57" s="14"/>
      <c r="KMB57" s="14"/>
      <c r="KMC57" s="14"/>
      <c r="KMD57" s="14"/>
      <c r="KME57" s="14"/>
      <c r="KMF57" s="14"/>
      <c r="KMG57" s="14"/>
      <c r="KMH57" s="14"/>
      <c r="KMI57" s="14"/>
      <c r="KMJ57" s="14"/>
      <c r="KMK57" s="14"/>
      <c r="KML57" s="14"/>
      <c r="KMM57" s="14"/>
      <c r="KMN57" s="14"/>
      <c r="KMO57" s="14"/>
      <c r="KMP57" s="14"/>
      <c r="KMQ57" s="14"/>
      <c r="KMR57" s="14"/>
      <c r="KMS57" s="14"/>
      <c r="KMT57" s="14"/>
      <c r="KMU57" s="14"/>
      <c r="KMV57" s="14"/>
      <c r="KMW57" s="14"/>
      <c r="KMX57" s="14"/>
      <c r="KMY57" s="14"/>
      <c r="KMZ57" s="14"/>
      <c r="KNA57" s="14"/>
      <c r="KNB57" s="14"/>
      <c r="KNC57" s="14"/>
      <c r="KND57" s="14"/>
      <c r="KNE57" s="14"/>
      <c r="KNF57" s="14"/>
      <c r="KNG57" s="14"/>
      <c r="KNH57" s="14"/>
      <c r="KNI57" s="14"/>
      <c r="KNJ57" s="14"/>
      <c r="KNK57" s="14"/>
      <c r="KNL57" s="14"/>
      <c r="KNM57" s="14"/>
      <c r="KNN57" s="14"/>
      <c r="KNO57" s="14"/>
      <c r="KNP57" s="14"/>
      <c r="KNQ57" s="14"/>
      <c r="KNR57" s="14"/>
      <c r="KNS57" s="14"/>
      <c r="KNT57" s="14"/>
      <c r="KNU57" s="14"/>
      <c r="KNV57" s="14"/>
      <c r="KNW57" s="14"/>
      <c r="KNX57" s="14"/>
      <c r="KNY57" s="14"/>
      <c r="KNZ57" s="14"/>
      <c r="KOA57" s="14"/>
      <c r="KOB57" s="14"/>
      <c r="KOC57" s="14"/>
      <c r="KOD57" s="14"/>
      <c r="KOE57" s="14"/>
      <c r="KOF57" s="14"/>
      <c r="KOG57" s="14"/>
      <c r="KOH57" s="14"/>
      <c r="KOI57" s="14"/>
      <c r="KOJ57" s="14"/>
      <c r="KOK57" s="14"/>
      <c r="KOL57" s="14"/>
      <c r="KOM57" s="14"/>
      <c r="KON57" s="14"/>
      <c r="KOO57" s="14"/>
      <c r="KOP57" s="14"/>
      <c r="KOQ57" s="14"/>
      <c r="KOR57" s="14"/>
      <c r="KOS57" s="14"/>
      <c r="KOT57" s="14"/>
      <c r="KOU57" s="14"/>
      <c r="KOV57" s="14"/>
      <c r="KOW57" s="14"/>
      <c r="KOX57" s="14"/>
      <c r="KOY57" s="14"/>
      <c r="KOZ57" s="14"/>
      <c r="KPA57" s="14"/>
      <c r="KPB57" s="14"/>
      <c r="KPC57" s="14"/>
      <c r="KPD57" s="14"/>
      <c r="KPE57" s="14"/>
      <c r="KPF57" s="14"/>
      <c r="KPG57" s="14"/>
      <c r="KPH57" s="14"/>
      <c r="KPI57" s="14"/>
      <c r="KPJ57" s="14"/>
      <c r="KPK57" s="14"/>
      <c r="KPL57" s="14"/>
      <c r="KPM57" s="14"/>
      <c r="KPN57" s="14"/>
      <c r="KPO57" s="14"/>
      <c r="KPP57" s="14"/>
      <c r="KPQ57" s="14"/>
      <c r="KPR57" s="14"/>
      <c r="KPS57" s="14"/>
      <c r="KPT57" s="14"/>
      <c r="KPU57" s="14"/>
      <c r="KPV57" s="14"/>
      <c r="KPW57" s="14"/>
      <c r="KPX57" s="14"/>
      <c r="KPY57" s="14"/>
      <c r="KPZ57" s="14"/>
      <c r="KQA57" s="14"/>
      <c r="KQB57" s="14"/>
      <c r="KQC57" s="14"/>
      <c r="KQD57" s="14"/>
      <c r="KQE57" s="14"/>
      <c r="KQF57" s="14"/>
      <c r="KQG57" s="14"/>
      <c r="KQH57" s="14"/>
      <c r="KQI57" s="14"/>
      <c r="KQJ57" s="14"/>
      <c r="KQK57" s="14"/>
      <c r="KQL57" s="14"/>
      <c r="KQM57" s="14"/>
      <c r="KQN57" s="14"/>
      <c r="KQO57" s="14"/>
      <c r="KQP57" s="14"/>
      <c r="KQQ57" s="14"/>
      <c r="KQR57" s="14"/>
      <c r="KQS57" s="14"/>
      <c r="KQT57" s="14"/>
      <c r="KQU57" s="14"/>
      <c r="KQV57" s="14"/>
      <c r="KQW57" s="14"/>
      <c r="KQX57" s="14"/>
      <c r="KQY57" s="14"/>
      <c r="KQZ57" s="14"/>
      <c r="KRA57" s="14"/>
      <c r="KRB57" s="14"/>
      <c r="KRC57" s="14"/>
      <c r="KRD57" s="14"/>
      <c r="KRE57" s="14"/>
      <c r="KRF57" s="14"/>
      <c r="KRG57" s="14"/>
      <c r="KRH57" s="14"/>
      <c r="KRI57" s="14"/>
      <c r="KRJ57" s="14"/>
      <c r="KRK57" s="14"/>
      <c r="KRL57" s="14"/>
      <c r="KRM57" s="14"/>
      <c r="KRN57" s="14"/>
      <c r="KRO57" s="14"/>
      <c r="KRP57" s="14"/>
      <c r="KRQ57" s="14"/>
      <c r="KRR57" s="14"/>
      <c r="KRS57" s="14"/>
      <c r="KRT57" s="14"/>
      <c r="KRU57" s="14"/>
      <c r="KRV57" s="14"/>
      <c r="KRW57" s="14"/>
      <c r="KRX57" s="14"/>
      <c r="KRY57" s="14"/>
      <c r="KRZ57" s="14"/>
      <c r="KSA57" s="14"/>
      <c r="KSB57" s="14"/>
      <c r="KSC57" s="14"/>
      <c r="KSD57" s="14"/>
      <c r="KSE57" s="14"/>
      <c r="KSF57" s="14"/>
      <c r="KSG57" s="14"/>
      <c r="KSH57" s="14"/>
      <c r="KSI57" s="14"/>
      <c r="KSJ57" s="14"/>
      <c r="KSK57" s="14"/>
      <c r="KSL57" s="14"/>
      <c r="KSM57" s="14"/>
      <c r="KSN57" s="14"/>
      <c r="KSO57" s="14"/>
      <c r="KSP57" s="14"/>
      <c r="KSQ57" s="14"/>
      <c r="KSR57" s="14"/>
      <c r="KSS57" s="14"/>
      <c r="KST57" s="14"/>
      <c r="KSU57" s="14"/>
      <c r="KSV57" s="14"/>
      <c r="KSW57" s="14"/>
      <c r="KSX57" s="14"/>
      <c r="KSY57" s="14"/>
      <c r="KSZ57" s="14"/>
      <c r="KTA57" s="14"/>
      <c r="KTB57" s="14"/>
      <c r="KTC57" s="14"/>
      <c r="KTD57" s="14"/>
      <c r="KTE57" s="14"/>
      <c r="KTF57" s="14"/>
      <c r="KTG57" s="14"/>
      <c r="KTH57" s="14"/>
      <c r="KTI57" s="14"/>
      <c r="KTJ57" s="14"/>
      <c r="KTK57" s="14"/>
      <c r="KTL57" s="14"/>
      <c r="KTM57" s="14"/>
      <c r="KTN57" s="14"/>
      <c r="KTO57" s="14"/>
      <c r="KTP57" s="14"/>
      <c r="KTQ57" s="14"/>
      <c r="KTR57" s="14"/>
      <c r="KTS57" s="14"/>
      <c r="KTT57" s="14"/>
      <c r="KTU57" s="14"/>
      <c r="KTV57" s="14"/>
      <c r="KTW57" s="14"/>
      <c r="KTX57" s="14"/>
      <c r="KTY57" s="14"/>
      <c r="KTZ57" s="14"/>
      <c r="KUA57" s="14"/>
      <c r="KUB57" s="14"/>
      <c r="KUC57" s="14"/>
      <c r="KUD57" s="14"/>
      <c r="KUE57" s="14"/>
      <c r="KUF57" s="14"/>
      <c r="KUG57" s="14"/>
      <c r="KUH57" s="14"/>
      <c r="KUI57" s="14"/>
      <c r="KUJ57" s="14"/>
      <c r="KUK57" s="14"/>
      <c r="KUL57" s="14"/>
      <c r="KUM57" s="14"/>
      <c r="KUN57" s="14"/>
      <c r="KUO57" s="14"/>
      <c r="KUP57" s="14"/>
      <c r="KUQ57" s="14"/>
      <c r="KUR57" s="14"/>
      <c r="KUS57" s="14"/>
      <c r="KUT57" s="14"/>
      <c r="KUU57" s="14"/>
      <c r="KUV57" s="14"/>
      <c r="KUW57" s="14"/>
      <c r="KUX57" s="14"/>
      <c r="KUY57" s="14"/>
      <c r="KUZ57" s="14"/>
      <c r="KVA57" s="14"/>
      <c r="KVB57" s="14"/>
      <c r="KVC57" s="14"/>
      <c r="KVD57" s="14"/>
      <c r="KVE57" s="14"/>
      <c r="KVF57" s="14"/>
      <c r="KVG57" s="14"/>
      <c r="KVH57" s="14"/>
      <c r="KVI57" s="14"/>
      <c r="KVJ57" s="14"/>
      <c r="KVK57" s="14"/>
      <c r="KVL57" s="14"/>
      <c r="KVM57" s="14"/>
      <c r="KVN57" s="14"/>
      <c r="KVO57" s="14"/>
      <c r="KVP57" s="14"/>
      <c r="KVQ57" s="14"/>
      <c r="KVR57" s="14"/>
      <c r="KVS57" s="14"/>
      <c r="KVT57" s="14"/>
      <c r="KVU57" s="14"/>
      <c r="KVV57" s="14"/>
      <c r="KVW57" s="14"/>
      <c r="KVX57" s="14"/>
      <c r="KVY57" s="14"/>
      <c r="KVZ57" s="14"/>
      <c r="KWA57" s="14"/>
      <c r="KWB57" s="14"/>
      <c r="KWC57" s="14"/>
      <c r="KWD57" s="14"/>
      <c r="KWE57" s="14"/>
      <c r="KWF57" s="14"/>
      <c r="KWG57" s="14"/>
      <c r="KWH57" s="14"/>
      <c r="KWI57" s="14"/>
      <c r="KWJ57" s="14"/>
      <c r="KWK57" s="14"/>
      <c r="KWL57" s="14"/>
      <c r="KWM57" s="14"/>
      <c r="KWN57" s="14"/>
      <c r="KWO57" s="14"/>
      <c r="KWP57" s="14"/>
      <c r="KWQ57" s="14"/>
      <c r="KWR57" s="14"/>
      <c r="KWS57" s="14"/>
      <c r="KWT57" s="14"/>
      <c r="KWU57" s="14"/>
      <c r="KWV57" s="14"/>
      <c r="KWW57" s="14"/>
      <c r="KWX57" s="14"/>
      <c r="KWY57" s="14"/>
      <c r="KWZ57" s="14"/>
      <c r="KXA57" s="14"/>
      <c r="KXB57" s="14"/>
      <c r="KXC57" s="14"/>
      <c r="KXD57" s="14"/>
      <c r="KXE57" s="14"/>
      <c r="KXF57" s="14"/>
      <c r="KXG57" s="14"/>
      <c r="KXH57" s="14"/>
      <c r="KXI57" s="14"/>
      <c r="KXJ57" s="14"/>
      <c r="KXK57" s="14"/>
      <c r="KXL57" s="14"/>
      <c r="KXM57" s="14"/>
      <c r="KXN57" s="14"/>
      <c r="KXO57" s="14"/>
      <c r="KXP57" s="14"/>
      <c r="KXQ57" s="14"/>
      <c r="KXR57" s="14"/>
      <c r="KXS57" s="14"/>
      <c r="KXT57" s="14"/>
      <c r="KXU57" s="14"/>
      <c r="KXV57" s="14"/>
      <c r="KXW57" s="14"/>
      <c r="KXX57" s="14"/>
      <c r="KXY57" s="14"/>
      <c r="KXZ57" s="14"/>
      <c r="KYA57" s="14"/>
      <c r="KYB57" s="14"/>
      <c r="KYC57" s="14"/>
      <c r="KYD57" s="14"/>
      <c r="KYE57" s="14"/>
      <c r="KYF57" s="14"/>
      <c r="KYG57" s="14"/>
      <c r="KYH57" s="14"/>
      <c r="KYI57" s="14"/>
      <c r="KYJ57" s="14"/>
      <c r="KYK57" s="14"/>
      <c r="KYL57" s="14"/>
      <c r="KYM57" s="14"/>
      <c r="KYN57" s="14"/>
      <c r="KYO57" s="14"/>
      <c r="KYP57" s="14"/>
      <c r="KYQ57" s="14"/>
      <c r="KYR57" s="14"/>
      <c r="KYS57" s="14"/>
      <c r="KYT57" s="14"/>
      <c r="KYU57" s="14"/>
      <c r="KYV57" s="14"/>
      <c r="KYW57" s="14"/>
      <c r="KYX57" s="14"/>
      <c r="KYY57" s="14"/>
      <c r="KYZ57" s="14"/>
      <c r="KZA57" s="14"/>
      <c r="KZB57" s="14"/>
      <c r="KZC57" s="14"/>
      <c r="KZD57" s="14"/>
      <c r="KZE57" s="14"/>
      <c r="KZF57" s="14"/>
      <c r="KZG57" s="14"/>
      <c r="KZH57" s="14"/>
      <c r="KZI57" s="14"/>
      <c r="KZJ57" s="14"/>
      <c r="KZK57" s="14"/>
      <c r="KZL57" s="14"/>
      <c r="KZM57" s="14"/>
      <c r="KZN57" s="14"/>
      <c r="KZO57" s="14"/>
      <c r="KZP57" s="14"/>
      <c r="KZQ57" s="14"/>
      <c r="KZR57" s="14"/>
      <c r="KZS57" s="14"/>
      <c r="KZT57" s="14"/>
      <c r="KZU57" s="14"/>
      <c r="KZV57" s="14"/>
      <c r="KZW57" s="14"/>
      <c r="KZX57" s="14"/>
      <c r="KZY57" s="14"/>
      <c r="KZZ57" s="14"/>
      <c r="LAA57" s="14"/>
      <c r="LAB57" s="14"/>
      <c r="LAC57" s="14"/>
      <c r="LAD57" s="14"/>
      <c r="LAE57" s="14"/>
      <c r="LAF57" s="14"/>
      <c r="LAG57" s="14"/>
      <c r="LAH57" s="14"/>
      <c r="LAI57" s="14"/>
      <c r="LAJ57" s="14"/>
      <c r="LAK57" s="14"/>
      <c r="LAL57" s="14"/>
      <c r="LAM57" s="14"/>
      <c r="LAN57" s="14"/>
      <c r="LAO57" s="14"/>
      <c r="LAP57" s="14"/>
      <c r="LAQ57" s="14"/>
      <c r="LAR57" s="14"/>
      <c r="LAS57" s="14"/>
      <c r="LAT57" s="14"/>
      <c r="LAU57" s="14"/>
      <c r="LAV57" s="14"/>
      <c r="LAW57" s="14"/>
      <c r="LAX57" s="14"/>
      <c r="LAY57" s="14"/>
      <c r="LAZ57" s="14"/>
      <c r="LBA57" s="14"/>
      <c r="LBB57" s="14"/>
      <c r="LBC57" s="14"/>
      <c r="LBD57" s="14"/>
      <c r="LBE57" s="14"/>
      <c r="LBF57" s="14"/>
      <c r="LBG57" s="14"/>
      <c r="LBH57" s="14"/>
      <c r="LBI57" s="14"/>
      <c r="LBJ57" s="14"/>
      <c r="LBK57" s="14"/>
      <c r="LBL57" s="14"/>
      <c r="LBM57" s="14"/>
      <c r="LBN57" s="14"/>
      <c r="LBO57" s="14"/>
      <c r="LBP57" s="14"/>
      <c r="LBQ57" s="14"/>
      <c r="LBR57" s="14"/>
      <c r="LBS57" s="14"/>
      <c r="LBT57" s="14"/>
      <c r="LBU57" s="14"/>
      <c r="LBV57" s="14"/>
      <c r="LBW57" s="14"/>
      <c r="LBX57" s="14"/>
      <c r="LBY57" s="14"/>
      <c r="LBZ57" s="14"/>
      <c r="LCA57" s="14"/>
      <c r="LCB57" s="14"/>
      <c r="LCC57" s="14"/>
      <c r="LCD57" s="14"/>
      <c r="LCE57" s="14"/>
      <c r="LCF57" s="14"/>
      <c r="LCG57" s="14"/>
      <c r="LCH57" s="14"/>
      <c r="LCI57" s="14"/>
      <c r="LCJ57" s="14"/>
      <c r="LCK57" s="14"/>
      <c r="LCL57" s="14"/>
      <c r="LCM57" s="14"/>
      <c r="LCN57" s="14"/>
      <c r="LCO57" s="14"/>
      <c r="LCP57" s="14"/>
      <c r="LCQ57" s="14"/>
      <c r="LCR57" s="14"/>
      <c r="LCS57" s="14"/>
      <c r="LCT57" s="14"/>
      <c r="LCU57" s="14"/>
      <c r="LCV57" s="14"/>
      <c r="LCW57" s="14"/>
      <c r="LCX57" s="14"/>
      <c r="LCY57" s="14"/>
      <c r="LCZ57" s="14"/>
      <c r="LDA57" s="14"/>
      <c r="LDB57" s="14"/>
      <c r="LDC57" s="14"/>
      <c r="LDD57" s="14"/>
      <c r="LDE57" s="14"/>
      <c r="LDF57" s="14"/>
      <c r="LDG57" s="14"/>
      <c r="LDH57" s="14"/>
      <c r="LDI57" s="14"/>
      <c r="LDJ57" s="14"/>
      <c r="LDK57" s="14"/>
      <c r="LDL57" s="14"/>
      <c r="LDM57" s="14"/>
      <c r="LDN57" s="14"/>
      <c r="LDO57" s="14"/>
      <c r="LDP57" s="14"/>
      <c r="LDQ57" s="14"/>
      <c r="LDR57" s="14"/>
      <c r="LDS57" s="14"/>
      <c r="LDT57" s="14"/>
      <c r="LDU57" s="14"/>
      <c r="LDV57" s="14"/>
      <c r="LDW57" s="14"/>
      <c r="LDX57" s="14"/>
      <c r="LDY57" s="14"/>
      <c r="LDZ57" s="14"/>
      <c r="LEA57" s="14"/>
      <c r="LEB57" s="14"/>
      <c r="LEC57" s="14"/>
      <c r="LED57" s="14"/>
      <c r="LEE57" s="14"/>
      <c r="LEF57" s="14"/>
      <c r="LEG57" s="14"/>
      <c r="LEH57" s="14"/>
      <c r="LEI57" s="14"/>
      <c r="LEJ57" s="14"/>
      <c r="LEK57" s="14"/>
      <c r="LEL57" s="14"/>
      <c r="LEM57" s="14"/>
      <c r="LEN57" s="14"/>
      <c r="LEO57" s="14"/>
      <c r="LEP57" s="14"/>
      <c r="LEQ57" s="14"/>
      <c r="LER57" s="14"/>
      <c r="LES57" s="14"/>
      <c r="LET57" s="14"/>
      <c r="LEU57" s="14"/>
      <c r="LEV57" s="14"/>
      <c r="LEW57" s="14"/>
      <c r="LEX57" s="14"/>
      <c r="LEY57" s="14"/>
      <c r="LEZ57" s="14"/>
      <c r="LFA57" s="14"/>
      <c r="LFB57" s="14"/>
      <c r="LFC57" s="14"/>
      <c r="LFD57" s="14"/>
      <c r="LFE57" s="14"/>
      <c r="LFF57" s="14"/>
      <c r="LFG57" s="14"/>
      <c r="LFH57" s="14"/>
      <c r="LFI57" s="14"/>
      <c r="LFJ57" s="14"/>
      <c r="LFK57" s="14"/>
      <c r="LFL57" s="14"/>
      <c r="LFM57" s="14"/>
      <c r="LFN57" s="14"/>
      <c r="LFO57" s="14"/>
      <c r="LFP57" s="14"/>
      <c r="LFQ57" s="14"/>
      <c r="LFR57" s="14"/>
      <c r="LFS57" s="14"/>
      <c r="LFT57" s="14"/>
      <c r="LFU57" s="14"/>
      <c r="LFV57" s="14"/>
      <c r="LFW57" s="14"/>
      <c r="LFX57" s="14"/>
      <c r="LFY57" s="14"/>
      <c r="LFZ57" s="14"/>
      <c r="LGA57" s="14"/>
      <c r="LGB57" s="14"/>
      <c r="LGC57" s="14"/>
      <c r="LGD57" s="14"/>
      <c r="LGE57" s="14"/>
      <c r="LGF57" s="14"/>
      <c r="LGG57" s="14"/>
      <c r="LGH57" s="14"/>
      <c r="LGI57" s="14"/>
      <c r="LGJ57" s="14"/>
      <c r="LGK57" s="14"/>
      <c r="LGL57" s="14"/>
      <c r="LGM57" s="14"/>
      <c r="LGN57" s="14"/>
      <c r="LGO57" s="14"/>
      <c r="LGP57" s="14"/>
      <c r="LGQ57" s="14"/>
      <c r="LGR57" s="14"/>
      <c r="LGS57" s="14"/>
      <c r="LGT57" s="14"/>
      <c r="LGU57" s="14"/>
      <c r="LGV57" s="14"/>
      <c r="LGW57" s="14"/>
      <c r="LGX57" s="14"/>
      <c r="LGY57" s="14"/>
      <c r="LGZ57" s="14"/>
      <c r="LHA57" s="14"/>
      <c r="LHB57" s="14"/>
      <c r="LHC57" s="14"/>
      <c r="LHD57" s="14"/>
      <c r="LHE57" s="14"/>
      <c r="LHF57" s="14"/>
      <c r="LHG57" s="14"/>
      <c r="LHH57" s="14"/>
      <c r="LHI57" s="14"/>
      <c r="LHJ57" s="14"/>
      <c r="LHK57" s="14"/>
      <c r="LHL57" s="14"/>
      <c r="LHM57" s="14"/>
      <c r="LHN57" s="14"/>
      <c r="LHO57" s="14"/>
      <c r="LHP57" s="14"/>
      <c r="LHQ57" s="14"/>
      <c r="LHR57" s="14"/>
      <c r="LHS57" s="14"/>
      <c r="LHT57" s="14"/>
      <c r="LHU57" s="14"/>
      <c r="LHV57" s="14"/>
      <c r="LHW57" s="14"/>
      <c r="LHX57" s="14"/>
      <c r="LHY57" s="14"/>
      <c r="LHZ57" s="14"/>
      <c r="LIA57" s="14"/>
      <c r="LIB57" s="14"/>
      <c r="LIC57" s="14"/>
      <c r="LID57" s="14"/>
      <c r="LIE57" s="14"/>
      <c r="LIF57" s="14"/>
      <c r="LIG57" s="14"/>
      <c r="LIH57" s="14"/>
      <c r="LII57" s="14"/>
      <c r="LIJ57" s="14"/>
      <c r="LIK57" s="14"/>
      <c r="LIL57" s="14"/>
      <c r="LIM57" s="14"/>
      <c r="LIN57" s="14"/>
      <c r="LIO57" s="14"/>
      <c r="LIP57" s="14"/>
      <c r="LIQ57" s="14"/>
      <c r="LIR57" s="14"/>
      <c r="LIS57" s="14"/>
      <c r="LIT57" s="14"/>
      <c r="LIU57" s="14"/>
      <c r="LIV57" s="14"/>
      <c r="LIW57" s="14"/>
      <c r="LIX57" s="14"/>
      <c r="LIY57" s="14"/>
      <c r="LIZ57" s="14"/>
      <c r="LJA57" s="14"/>
      <c r="LJB57" s="14"/>
      <c r="LJC57" s="14"/>
      <c r="LJD57" s="14"/>
      <c r="LJE57" s="14"/>
      <c r="LJF57" s="14"/>
      <c r="LJG57" s="14"/>
      <c r="LJH57" s="14"/>
      <c r="LJI57" s="14"/>
      <c r="LJJ57" s="14"/>
      <c r="LJK57" s="14"/>
      <c r="LJL57" s="14"/>
      <c r="LJM57" s="14"/>
      <c r="LJN57" s="14"/>
      <c r="LJO57" s="14"/>
      <c r="LJP57" s="14"/>
      <c r="LJQ57" s="14"/>
      <c r="LJR57" s="14"/>
      <c r="LJS57" s="14"/>
      <c r="LJT57" s="14"/>
      <c r="LJU57" s="14"/>
      <c r="LJV57" s="14"/>
      <c r="LJW57" s="14"/>
      <c r="LJX57" s="14"/>
      <c r="LJY57" s="14"/>
      <c r="LJZ57" s="14"/>
      <c r="LKA57" s="14"/>
      <c r="LKB57" s="14"/>
      <c r="LKC57" s="14"/>
      <c r="LKD57" s="14"/>
      <c r="LKE57" s="14"/>
      <c r="LKF57" s="14"/>
      <c r="LKG57" s="14"/>
      <c r="LKH57" s="14"/>
      <c r="LKI57" s="14"/>
      <c r="LKJ57" s="14"/>
      <c r="LKK57" s="14"/>
      <c r="LKL57" s="14"/>
      <c r="LKM57" s="14"/>
      <c r="LKN57" s="14"/>
      <c r="LKO57" s="14"/>
      <c r="LKP57" s="14"/>
      <c r="LKQ57" s="14"/>
      <c r="LKR57" s="14"/>
      <c r="LKS57" s="14"/>
      <c r="LKT57" s="14"/>
      <c r="LKU57" s="14"/>
      <c r="LKV57" s="14"/>
      <c r="LKW57" s="14"/>
      <c r="LKX57" s="14"/>
      <c r="LKY57" s="14"/>
      <c r="LKZ57" s="14"/>
      <c r="LLA57" s="14"/>
      <c r="LLB57" s="14"/>
      <c r="LLC57" s="14"/>
      <c r="LLD57" s="14"/>
      <c r="LLE57" s="14"/>
      <c r="LLF57" s="14"/>
      <c r="LLG57" s="14"/>
      <c r="LLH57" s="14"/>
      <c r="LLI57" s="14"/>
      <c r="LLJ57" s="14"/>
      <c r="LLK57" s="14"/>
      <c r="LLL57" s="14"/>
      <c r="LLM57" s="14"/>
      <c r="LLN57" s="14"/>
      <c r="LLO57" s="14"/>
      <c r="LLP57" s="14"/>
      <c r="LLQ57" s="14"/>
      <c r="LLR57" s="14"/>
      <c r="LLS57" s="14"/>
      <c r="LLT57" s="14"/>
      <c r="LLU57" s="14"/>
      <c r="LLV57" s="14"/>
      <c r="LLW57" s="14"/>
      <c r="LLX57" s="14"/>
      <c r="LLY57" s="14"/>
      <c r="LLZ57" s="14"/>
      <c r="LMA57" s="14"/>
      <c r="LMB57" s="14"/>
      <c r="LMC57" s="14"/>
      <c r="LMD57" s="14"/>
      <c r="LME57" s="14"/>
      <c r="LMF57" s="14"/>
      <c r="LMG57" s="14"/>
      <c r="LMH57" s="14"/>
      <c r="LMI57" s="14"/>
      <c r="LMJ57" s="14"/>
      <c r="LMK57" s="14"/>
      <c r="LML57" s="14"/>
      <c r="LMM57" s="14"/>
      <c r="LMN57" s="14"/>
      <c r="LMO57" s="14"/>
      <c r="LMP57" s="14"/>
      <c r="LMQ57" s="14"/>
      <c r="LMR57" s="14"/>
      <c r="LMS57" s="14"/>
      <c r="LMT57" s="14"/>
      <c r="LMU57" s="14"/>
      <c r="LMV57" s="14"/>
      <c r="LMW57" s="14"/>
      <c r="LMX57" s="14"/>
      <c r="LMY57" s="14"/>
      <c r="LMZ57" s="14"/>
      <c r="LNA57" s="14"/>
      <c r="LNB57" s="14"/>
      <c r="LNC57" s="14"/>
      <c r="LND57" s="14"/>
      <c r="LNE57" s="14"/>
      <c r="LNF57" s="14"/>
      <c r="LNG57" s="14"/>
      <c r="LNH57" s="14"/>
      <c r="LNI57" s="14"/>
      <c r="LNJ57" s="14"/>
      <c r="LNK57" s="14"/>
      <c r="LNL57" s="14"/>
      <c r="LNM57" s="14"/>
      <c r="LNN57" s="14"/>
      <c r="LNO57" s="14"/>
      <c r="LNP57" s="14"/>
      <c r="LNQ57" s="14"/>
      <c r="LNR57" s="14"/>
      <c r="LNS57" s="14"/>
      <c r="LNT57" s="14"/>
      <c r="LNU57" s="14"/>
      <c r="LNV57" s="14"/>
      <c r="LNW57" s="14"/>
      <c r="LNX57" s="14"/>
      <c r="LNY57" s="14"/>
      <c r="LNZ57" s="14"/>
      <c r="LOA57" s="14"/>
      <c r="LOB57" s="14"/>
      <c r="LOC57" s="14"/>
      <c r="LOD57" s="14"/>
      <c r="LOE57" s="14"/>
      <c r="LOF57" s="14"/>
      <c r="LOG57" s="14"/>
      <c r="LOH57" s="14"/>
      <c r="LOI57" s="14"/>
      <c r="LOJ57" s="14"/>
      <c r="LOK57" s="14"/>
      <c r="LOL57" s="14"/>
      <c r="LOM57" s="14"/>
      <c r="LON57" s="14"/>
      <c r="LOO57" s="14"/>
      <c r="LOP57" s="14"/>
      <c r="LOQ57" s="14"/>
      <c r="LOR57" s="14"/>
      <c r="LOS57" s="14"/>
      <c r="LOT57" s="14"/>
      <c r="LOU57" s="14"/>
      <c r="LOV57" s="14"/>
      <c r="LOW57" s="14"/>
      <c r="LOX57" s="14"/>
      <c r="LOY57" s="14"/>
      <c r="LOZ57" s="14"/>
      <c r="LPA57" s="14"/>
      <c r="LPB57" s="14"/>
      <c r="LPC57" s="14"/>
      <c r="LPD57" s="14"/>
      <c r="LPE57" s="14"/>
      <c r="LPF57" s="14"/>
      <c r="LPG57" s="14"/>
      <c r="LPH57" s="14"/>
      <c r="LPI57" s="14"/>
      <c r="LPJ57" s="14"/>
      <c r="LPK57" s="14"/>
      <c r="LPL57" s="14"/>
      <c r="LPM57" s="14"/>
      <c r="LPN57" s="14"/>
      <c r="LPO57" s="14"/>
      <c r="LPP57" s="14"/>
      <c r="LPQ57" s="14"/>
      <c r="LPR57" s="14"/>
      <c r="LPS57" s="14"/>
      <c r="LPT57" s="14"/>
      <c r="LPU57" s="14"/>
      <c r="LPV57" s="14"/>
      <c r="LPW57" s="14"/>
      <c r="LPX57" s="14"/>
      <c r="LPY57" s="14"/>
      <c r="LPZ57" s="14"/>
      <c r="LQA57" s="14"/>
      <c r="LQB57" s="14"/>
      <c r="LQC57" s="14"/>
      <c r="LQD57" s="14"/>
      <c r="LQE57" s="14"/>
      <c r="LQF57" s="14"/>
      <c r="LQG57" s="14"/>
      <c r="LQH57" s="14"/>
      <c r="LQI57" s="14"/>
      <c r="LQJ57" s="14"/>
      <c r="LQK57" s="14"/>
      <c r="LQL57" s="14"/>
      <c r="LQM57" s="14"/>
      <c r="LQN57" s="14"/>
      <c r="LQO57" s="14"/>
      <c r="LQP57" s="14"/>
      <c r="LQQ57" s="14"/>
      <c r="LQR57" s="14"/>
      <c r="LQS57" s="14"/>
      <c r="LQT57" s="14"/>
      <c r="LQU57" s="14"/>
      <c r="LQV57" s="14"/>
      <c r="LQW57" s="14"/>
      <c r="LQX57" s="14"/>
      <c r="LQY57" s="14"/>
      <c r="LQZ57" s="14"/>
      <c r="LRA57" s="14"/>
      <c r="LRB57" s="14"/>
      <c r="LRC57" s="14"/>
      <c r="LRD57" s="14"/>
      <c r="LRE57" s="14"/>
      <c r="LRF57" s="14"/>
      <c r="LRG57" s="14"/>
      <c r="LRH57" s="14"/>
      <c r="LRI57" s="14"/>
      <c r="LRJ57" s="14"/>
      <c r="LRK57" s="14"/>
      <c r="LRL57" s="14"/>
      <c r="LRM57" s="14"/>
      <c r="LRN57" s="14"/>
      <c r="LRO57" s="14"/>
      <c r="LRP57" s="14"/>
      <c r="LRQ57" s="14"/>
      <c r="LRR57" s="14"/>
      <c r="LRS57" s="14"/>
      <c r="LRT57" s="14"/>
      <c r="LRU57" s="14"/>
      <c r="LRV57" s="14"/>
      <c r="LRW57" s="14"/>
      <c r="LRX57" s="14"/>
      <c r="LRY57" s="14"/>
      <c r="LRZ57" s="14"/>
      <c r="LSA57" s="14"/>
      <c r="LSB57" s="14"/>
      <c r="LSC57" s="14"/>
      <c r="LSD57" s="14"/>
      <c r="LSE57" s="14"/>
      <c r="LSF57" s="14"/>
      <c r="LSG57" s="14"/>
      <c r="LSH57" s="14"/>
      <c r="LSI57" s="14"/>
      <c r="LSJ57" s="14"/>
      <c r="LSK57" s="14"/>
      <c r="LSL57" s="14"/>
      <c r="LSM57" s="14"/>
      <c r="LSN57" s="14"/>
      <c r="LSO57" s="14"/>
      <c r="LSP57" s="14"/>
      <c r="LSQ57" s="14"/>
      <c r="LSR57" s="14"/>
      <c r="LSS57" s="14"/>
      <c r="LST57" s="14"/>
      <c r="LSU57" s="14"/>
      <c r="LSV57" s="14"/>
      <c r="LSW57" s="14"/>
      <c r="LSX57" s="14"/>
      <c r="LSY57" s="14"/>
      <c r="LSZ57" s="14"/>
      <c r="LTA57" s="14"/>
      <c r="LTB57" s="14"/>
      <c r="LTC57" s="14"/>
      <c r="LTD57" s="14"/>
      <c r="LTE57" s="14"/>
      <c r="LTF57" s="14"/>
      <c r="LTG57" s="14"/>
      <c r="LTH57" s="14"/>
      <c r="LTI57" s="14"/>
      <c r="LTJ57" s="14"/>
      <c r="LTK57" s="14"/>
      <c r="LTL57" s="14"/>
      <c r="LTM57" s="14"/>
      <c r="LTN57" s="14"/>
      <c r="LTO57" s="14"/>
      <c r="LTP57" s="14"/>
      <c r="LTQ57" s="14"/>
      <c r="LTR57" s="14"/>
      <c r="LTS57" s="14"/>
      <c r="LTT57" s="14"/>
      <c r="LTU57" s="14"/>
      <c r="LTV57" s="14"/>
      <c r="LTW57" s="14"/>
      <c r="LTX57" s="14"/>
      <c r="LTY57" s="14"/>
      <c r="LTZ57" s="14"/>
      <c r="LUA57" s="14"/>
      <c r="LUB57" s="14"/>
      <c r="LUC57" s="14"/>
      <c r="LUD57" s="14"/>
      <c r="LUE57" s="14"/>
      <c r="LUF57" s="14"/>
      <c r="LUG57" s="14"/>
      <c r="LUH57" s="14"/>
      <c r="LUI57" s="14"/>
      <c r="LUJ57" s="14"/>
      <c r="LUK57" s="14"/>
      <c r="LUL57" s="14"/>
      <c r="LUM57" s="14"/>
      <c r="LUN57" s="14"/>
      <c r="LUO57" s="14"/>
      <c r="LUP57" s="14"/>
      <c r="LUQ57" s="14"/>
      <c r="LUR57" s="14"/>
      <c r="LUS57" s="14"/>
      <c r="LUT57" s="14"/>
      <c r="LUU57" s="14"/>
      <c r="LUV57" s="14"/>
      <c r="LUW57" s="14"/>
      <c r="LUX57" s="14"/>
      <c r="LUY57" s="14"/>
      <c r="LUZ57" s="14"/>
      <c r="LVA57" s="14"/>
      <c r="LVB57" s="14"/>
      <c r="LVC57" s="14"/>
      <c r="LVD57" s="14"/>
      <c r="LVE57" s="14"/>
      <c r="LVF57" s="14"/>
      <c r="LVG57" s="14"/>
      <c r="LVH57" s="14"/>
      <c r="LVI57" s="14"/>
      <c r="LVJ57" s="14"/>
      <c r="LVK57" s="14"/>
      <c r="LVL57" s="14"/>
      <c r="LVM57" s="14"/>
      <c r="LVN57" s="14"/>
      <c r="LVO57" s="14"/>
      <c r="LVP57" s="14"/>
      <c r="LVQ57" s="14"/>
      <c r="LVR57" s="14"/>
      <c r="LVS57" s="14"/>
      <c r="LVT57" s="14"/>
      <c r="LVU57" s="14"/>
      <c r="LVV57" s="14"/>
      <c r="LVW57" s="14"/>
      <c r="LVX57" s="14"/>
      <c r="LVY57" s="14"/>
      <c r="LVZ57" s="14"/>
      <c r="LWA57" s="14"/>
      <c r="LWB57" s="14"/>
      <c r="LWC57" s="14"/>
      <c r="LWD57" s="14"/>
      <c r="LWE57" s="14"/>
      <c r="LWF57" s="14"/>
      <c r="LWG57" s="14"/>
      <c r="LWH57" s="14"/>
      <c r="LWI57" s="14"/>
      <c r="LWJ57" s="14"/>
      <c r="LWK57" s="14"/>
      <c r="LWL57" s="14"/>
      <c r="LWM57" s="14"/>
      <c r="LWN57" s="14"/>
      <c r="LWO57" s="14"/>
      <c r="LWP57" s="14"/>
      <c r="LWQ57" s="14"/>
      <c r="LWR57" s="14"/>
      <c r="LWS57" s="14"/>
      <c r="LWT57" s="14"/>
      <c r="LWU57" s="14"/>
      <c r="LWV57" s="14"/>
      <c r="LWW57" s="14"/>
      <c r="LWX57" s="14"/>
      <c r="LWY57" s="14"/>
      <c r="LWZ57" s="14"/>
      <c r="LXA57" s="14"/>
      <c r="LXB57" s="14"/>
      <c r="LXC57" s="14"/>
      <c r="LXD57" s="14"/>
      <c r="LXE57" s="14"/>
      <c r="LXF57" s="14"/>
      <c r="LXG57" s="14"/>
      <c r="LXH57" s="14"/>
      <c r="LXI57" s="14"/>
      <c r="LXJ57" s="14"/>
      <c r="LXK57" s="14"/>
      <c r="LXL57" s="14"/>
      <c r="LXM57" s="14"/>
      <c r="LXN57" s="14"/>
      <c r="LXO57" s="14"/>
      <c r="LXP57" s="14"/>
      <c r="LXQ57" s="14"/>
      <c r="LXR57" s="14"/>
      <c r="LXS57" s="14"/>
      <c r="LXT57" s="14"/>
      <c r="LXU57" s="14"/>
      <c r="LXV57" s="14"/>
      <c r="LXW57" s="14"/>
      <c r="LXX57" s="14"/>
      <c r="LXY57" s="14"/>
      <c r="LXZ57" s="14"/>
      <c r="LYA57" s="14"/>
      <c r="LYB57" s="14"/>
      <c r="LYC57" s="14"/>
      <c r="LYD57" s="14"/>
      <c r="LYE57" s="14"/>
      <c r="LYF57" s="14"/>
      <c r="LYG57" s="14"/>
      <c r="LYH57" s="14"/>
      <c r="LYI57" s="14"/>
      <c r="LYJ57" s="14"/>
      <c r="LYK57" s="14"/>
      <c r="LYL57" s="14"/>
      <c r="LYM57" s="14"/>
      <c r="LYN57" s="14"/>
      <c r="LYO57" s="14"/>
      <c r="LYP57" s="14"/>
      <c r="LYQ57" s="14"/>
      <c r="LYR57" s="14"/>
      <c r="LYS57" s="14"/>
      <c r="LYT57" s="14"/>
      <c r="LYU57" s="14"/>
      <c r="LYV57" s="14"/>
      <c r="LYW57" s="14"/>
      <c r="LYX57" s="14"/>
      <c r="LYY57" s="14"/>
      <c r="LYZ57" s="14"/>
      <c r="LZA57" s="14"/>
      <c r="LZB57" s="14"/>
      <c r="LZC57" s="14"/>
      <c r="LZD57" s="14"/>
      <c r="LZE57" s="14"/>
      <c r="LZF57" s="14"/>
      <c r="LZG57" s="14"/>
      <c r="LZH57" s="14"/>
      <c r="LZI57" s="14"/>
      <c r="LZJ57" s="14"/>
      <c r="LZK57" s="14"/>
      <c r="LZL57" s="14"/>
      <c r="LZM57" s="14"/>
      <c r="LZN57" s="14"/>
      <c r="LZO57" s="14"/>
      <c r="LZP57" s="14"/>
      <c r="LZQ57" s="14"/>
      <c r="LZR57" s="14"/>
      <c r="LZS57" s="14"/>
      <c r="LZT57" s="14"/>
      <c r="LZU57" s="14"/>
      <c r="LZV57" s="14"/>
      <c r="LZW57" s="14"/>
      <c r="LZX57" s="14"/>
      <c r="LZY57" s="14"/>
      <c r="LZZ57" s="14"/>
      <c r="MAA57" s="14"/>
      <c r="MAB57" s="14"/>
      <c r="MAC57" s="14"/>
      <c r="MAD57" s="14"/>
      <c r="MAE57" s="14"/>
      <c r="MAF57" s="14"/>
      <c r="MAG57" s="14"/>
      <c r="MAH57" s="14"/>
      <c r="MAI57" s="14"/>
      <c r="MAJ57" s="14"/>
      <c r="MAK57" s="14"/>
      <c r="MAL57" s="14"/>
      <c r="MAM57" s="14"/>
      <c r="MAN57" s="14"/>
      <c r="MAO57" s="14"/>
      <c r="MAP57" s="14"/>
      <c r="MAQ57" s="14"/>
      <c r="MAR57" s="14"/>
      <c r="MAS57" s="14"/>
      <c r="MAT57" s="14"/>
      <c r="MAU57" s="14"/>
      <c r="MAV57" s="14"/>
      <c r="MAW57" s="14"/>
      <c r="MAX57" s="14"/>
      <c r="MAY57" s="14"/>
      <c r="MAZ57" s="14"/>
      <c r="MBA57" s="14"/>
      <c r="MBB57" s="14"/>
      <c r="MBC57" s="14"/>
      <c r="MBD57" s="14"/>
      <c r="MBE57" s="14"/>
      <c r="MBF57" s="14"/>
      <c r="MBG57" s="14"/>
      <c r="MBH57" s="14"/>
      <c r="MBI57" s="14"/>
      <c r="MBJ57" s="14"/>
      <c r="MBK57" s="14"/>
      <c r="MBL57" s="14"/>
      <c r="MBM57" s="14"/>
      <c r="MBN57" s="14"/>
      <c r="MBO57" s="14"/>
      <c r="MBP57" s="14"/>
      <c r="MBQ57" s="14"/>
      <c r="MBR57" s="14"/>
      <c r="MBS57" s="14"/>
      <c r="MBT57" s="14"/>
      <c r="MBU57" s="14"/>
      <c r="MBV57" s="14"/>
      <c r="MBW57" s="14"/>
      <c r="MBX57" s="14"/>
      <c r="MBY57" s="14"/>
      <c r="MBZ57" s="14"/>
      <c r="MCA57" s="14"/>
      <c r="MCB57" s="14"/>
      <c r="MCC57" s="14"/>
      <c r="MCD57" s="14"/>
      <c r="MCE57" s="14"/>
      <c r="MCF57" s="14"/>
      <c r="MCG57" s="14"/>
      <c r="MCH57" s="14"/>
      <c r="MCI57" s="14"/>
      <c r="MCJ57" s="14"/>
      <c r="MCK57" s="14"/>
      <c r="MCL57" s="14"/>
      <c r="MCM57" s="14"/>
      <c r="MCN57" s="14"/>
      <c r="MCO57" s="14"/>
      <c r="MCP57" s="14"/>
      <c r="MCQ57" s="14"/>
      <c r="MCR57" s="14"/>
      <c r="MCS57" s="14"/>
      <c r="MCT57" s="14"/>
      <c r="MCU57" s="14"/>
      <c r="MCV57" s="14"/>
      <c r="MCW57" s="14"/>
      <c r="MCX57" s="14"/>
      <c r="MCY57" s="14"/>
      <c r="MCZ57" s="14"/>
      <c r="MDA57" s="14"/>
      <c r="MDB57" s="14"/>
      <c r="MDC57" s="14"/>
      <c r="MDD57" s="14"/>
      <c r="MDE57" s="14"/>
      <c r="MDF57" s="14"/>
      <c r="MDG57" s="14"/>
      <c r="MDH57" s="14"/>
      <c r="MDI57" s="14"/>
      <c r="MDJ57" s="14"/>
      <c r="MDK57" s="14"/>
      <c r="MDL57" s="14"/>
      <c r="MDM57" s="14"/>
      <c r="MDN57" s="14"/>
      <c r="MDO57" s="14"/>
      <c r="MDP57" s="14"/>
      <c r="MDQ57" s="14"/>
      <c r="MDR57" s="14"/>
      <c r="MDS57" s="14"/>
      <c r="MDT57" s="14"/>
      <c r="MDU57" s="14"/>
      <c r="MDV57" s="14"/>
      <c r="MDW57" s="14"/>
      <c r="MDX57" s="14"/>
      <c r="MDY57" s="14"/>
      <c r="MDZ57" s="14"/>
      <c r="MEA57" s="14"/>
      <c r="MEB57" s="14"/>
      <c r="MEC57" s="14"/>
      <c r="MED57" s="14"/>
      <c r="MEE57" s="14"/>
      <c r="MEF57" s="14"/>
      <c r="MEG57" s="14"/>
      <c r="MEH57" s="14"/>
      <c r="MEI57" s="14"/>
      <c r="MEJ57" s="14"/>
      <c r="MEK57" s="14"/>
      <c r="MEL57" s="14"/>
      <c r="MEM57" s="14"/>
      <c r="MEN57" s="14"/>
      <c r="MEO57" s="14"/>
      <c r="MEP57" s="14"/>
      <c r="MEQ57" s="14"/>
      <c r="MER57" s="14"/>
      <c r="MES57" s="14"/>
      <c r="MET57" s="14"/>
      <c r="MEU57" s="14"/>
      <c r="MEV57" s="14"/>
      <c r="MEW57" s="14"/>
      <c r="MEX57" s="14"/>
      <c r="MEY57" s="14"/>
      <c r="MEZ57" s="14"/>
      <c r="MFA57" s="14"/>
      <c r="MFB57" s="14"/>
      <c r="MFC57" s="14"/>
      <c r="MFD57" s="14"/>
      <c r="MFE57" s="14"/>
      <c r="MFF57" s="14"/>
      <c r="MFG57" s="14"/>
      <c r="MFH57" s="14"/>
      <c r="MFI57" s="14"/>
      <c r="MFJ57" s="14"/>
      <c r="MFK57" s="14"/>
      <c r="MFL57" s="14"/>
      <c r="MFM57" s="14"/>
      <c r="MFN57" s="14"/>
      <c r="MFO57" s="14"/>
      <c r="MFP57" s="14"/>
      <c r="MFQ57" s="14"/>
      <c r="MFR57" s="14"/>
      <c r="MFS57" s="14"/>
      <c r="MFT57" s="14"/>
      <c r="MFU57" s="14"/>
      <c r="MFV57" s="14"/>
      <c r="MFW57" s="14"/>
      <c r="MFX57" s="14"/>
      <c r="MFY57" s="14"/>
      <c r="MFZ57" s="14"/>
      <c r="MGA57" s="14"/>
      <c r="MGB57" s="14"/>
      <c r="MGC57" s="14"/>
      <c r="MGD57" s="14"/>
      <c r="MGE57" s="14"/>
      <c r="MGF57" s="14"/>
      <c r="MGG57" s="14"/>
      <c r="MGH57" s="14"/>
      <c r="MGI57" s="14"/>
      <c r="MGJ57" s="14"/>
      <c r="MGK57" s="14"/>
      <c r="MGL57" s="14"/>
      <c r="MGM57" s="14"/>
      <c r="MGN57" s="14"/>
      <c r="MGO57" s="14"/>
      <c r="MGP57" s="14"/>
      <c r="MGQ57" s="14"/>
      <c r="MGR57" s="14"/>
      <c r="MGS57" s="14"/>
      <c r="MGT57" s="14"/>
      <c r="MGU57" s="14"/>
      <c r="MGV57" s="14"/>
      <c r="MGW57" s="14"/>
      <c r="MGX57" s="14"/>
      <c r="MGY57" s="14"/>
      <c r="MGZ57" s="14"/>
      <c r="MHA57" s="14"/>
      <c r="MHB57" s="14"/>
      <c r="MHC57" s="14"/>
      <c r="MHD57" s="14"/>
      <c r="MHE57" s="14"/>
      <c r="MHF57" s="14"/>
      <c r="MHG57" s="14"/>
      <c r="MHH57" s="14"/>
      <c r="MHI57" s="14"/>
      <c r="MHJ57" s="14"/>
      <c r="MHK57" s="14"/>
      <c r="MHL57" s="14"/>
      <c r="MHM57" s="14"/>
      <c r="MHN57" s="14"/>
      <c r="MHO57" s="14"/>
      <c r="MHP57" s="14"/>
      <c r="MHQ57" s="14"/>
      <c r="MHR57" s="14"/>
      <c r="MHS57" s="14"/>
      <c r="MHT57" s="14"/>
      <c r="MHU57" s="14"/>
      <c r="MHV57" s="14"/>
      <c r="MHW57" s="14"/>
      <c r="MHX57" s="14"/>
      <c r="MHY57" s="14"/>
      <c r="MHZ57" s="14"/>
      <c r="MIA57" s="14"/>
      <c r="MIB57" s="14"/>
      <c r="MIC57" s="14"/>
      <c r="MID57" s="14"/>
      <c r="MIE57" s="14"/>
      <c r="MIF57" s="14"/>
      <c r="MIG57" s="14"/>
      <c r="MIH57" s="14"/>
      <c r="MII57" s="14"/>
      <c r="MIJ57" s="14"/>
      <c r="MIK57" s="14"/>
      <c r="MIL57" s="14"/>
      <c r="MIM57" s="14"/>
      <c r="MIN57" s="14"/>
      <c r="MIO57" s="14"/>
      <c r="MIP57" s="14"/>
      <c r="MIQ57" s="14"/>
      <c r="MIR57" s="14"/>
      <c r="MIS57" s="14"/>
      <c r="MIT57" s="14"/>
      <c r="MIU57" s="14"/>
      <c r="MIV57" s="14"/>
      <c r="MIW57" s="14"/>
      <c r="MIX57" s="14"/>
      <c r="MIY57" s="14"/>
      <c r="MIZ57" s="14"/>
      <c r="MJA57" s="14"/>
      <c r="MJB57" s="14"/>
      <c r="MJC57" s="14"/>
      <c r="MJD57" s="14"/>
      <c r="MJE57" s="14"/>
      <c r="MJF57" s="14"/>
      <c r="MJG57" s="14"/>
      <c r="MJH57" s="14"/>
      <c r="MJI57" s="14"/>
      <c r="MJJ57" s="14"/>
      <c r="MJK57" s="14"/>
      <c r="MJL57" s="14"/>
      <c r="MJM57" s="14"/>
      <c r="MJN57" s="14"/>
      <c r="MJO57" s="14"/>
      <c r="MJP57" s="14"/>
      <c r="MJQ57" s="14"/>
      <c r="MJR57" s="14"/>
      <c r="MJS57" s="14"/>
      <c r="MJT57" s="14"/>
      <c r="MJU57" s="14"/>
      <c r="MJV57" s="14"/>
      <c r="MJW57" s="14"/>
      <c r="MJX57" s="14"/>
      <c r="MJY57" s="14"/>
      <c r="MJZ57" s="14"/>
      <c r="MKA57" s="14"/>
      <c r="MKB57" s="14"/>
      <c r="MKC57" s="14"/>
      <c r="MKD57" s="14"/>
      <c r="MKE57" s="14"/>
      <c r="MKF57" s="14"/>
      <c r="MKG57" s="14"/>
      <c r="MKH57" s="14"/>
      <c r="MKI57" s="14"/>
      <c r="MKJ57" s="14"/>
      <c r="MKK57" s="14"/>
      <c r="MKL57" s="14"/>
      <c r="MKM57" s="14"/>
      <c r="MKN57" s="14"/>
      <c r="MKO57" s="14"/>
      <c r="MKP57" s="14"/>
      <c r="MKQ57" s="14"/>
      <c r="MKR57" s="14"/>
      <c r="MKS57" s="14"/>
      <c r="MKT57" s="14"/>
      <c r="MKU57" s="14"/>
      <c r="MKV57" s="14"/>
      <c r="MKW57" s="14"/>
      <c r="MKX57" s="14"/>
      <c r="MKY57" s="14"/>
      <c r="MKZ57" s="14"/>
      <c r="MLA57" s="14"/>
      <c r="MLB57" s="14"/>
      <c r="MLC57" s="14"/>
      <c r="MLD57" s="14"/>
      <c r="MLE57" s="14"/>
      <c r="MLF57" s="14"/>
      <c r="MLG57" s="14"/>
      <c r="MLH57" s="14"/>
      <c r="MLI57" s="14"/>
      <c r="MLJ57" s="14"/>
      <c r="MLK57" s="14"/>
      <c r="MLL57" s="14"/>
      <c r="MLM57" s="14"/>
      <c r="MLN57" s="14"/>
      <c r="MLO57" s="14"/>
      <c r="MLP57" s="14"/>
      <c r="MLQ57" s="14"/>
      <c r="MLR57" s="14"/>
      <c r="MLS57" s="14"/>
      <c r="MLT57" s="14"/>
      <c r="MLU57" s="14"/>
      <c r="MLV57" s="14"/>
      <c r="MLW57" s="14"/>
      <c r="MLX57" s="14"/>
      <c r="MLY57" s="14"/>
      <c r="MLZ57" s="14"/>
      <c r="MMA57" s="14"/>
      <c r="MMB57" s="14"/>
      <c r="MMC57" s="14"/>
      <c r="MMD57" s="14"/>
      <c r="MME57" s="14"/>
      <c r="MMF57" s="14"/>
      <c r="MMG57" s="14"/>
      <c r="MMH57" s="14"/>
      <c r="MMI57" s="14"/>
      <c r="MMJ57" s="14"/>
      <c r="MMK57" s="14"/>
      <c r="MML57" s="14"/>
      <c r="MMM57" s="14"/>
      <c r="MMN57" s="14"/>
      <c r="MMO57" s="14"/>
      <c r="MMP57" s="14"/>
      <c r="MMQ57" s="14"/>
      <c r="MMR57" s="14"/>
      <c r="MMS57" s="14"/>
      <c r="MMT57" s="14"/>
      <c r="MMU57" s="14"/>
      <c r="MMV57" s="14"/>
      <c r="MMW57" s="14"/>
      <c r="MMX57" s="14"/>
      <c r="MMY57" s="14"/>
      <c r="MMZ57" s="14"/>
      <c r="MNA57" s="14"/>
      <c r="MNB57" s="14"/>
      <c r="MNC57" s="14"/>
      <c r="MND57" s="14"/>
      <c r="MNE57" s="14"/>
      <c r="MNF57" s="14"/>
      <c r="MNG57" s="14"/>
      <c r="MNH57" s="14"/>
      <c r="MNI57" s="14"/>
      <c r="MNJ57" s="14"/>
      <c r="MNK57" s="14"/>
      <c r="MNL57" s="14"/>
      <c r="MNM57" s="14"/>
      <c r="MNN57" s="14"/>
      <c r="MNO57" s="14"/>
      <c r="MNP57" s="14"/>
      <c r="MNQ57" s="14"/>
      <c r="MNR57" s="14"/>
      <c r="MNS57" s="14"/>
      <c r="MNT57" s="14"/>
      <c r="MNU57" s="14"/>
      <c r="MNV57" s="14"/>
      <c r="MNW57" s="14"/>
      <c r="MNX57" s="14"/>
      <c r="MNY57" s="14"/>
      <c r="MNZ57" s="14"/>
      <c r="MOA57" s="14"/>
      <c r="MOB57" s="14"/>
      <c r="MOC57" s="14"/>
      <c r="MOD57" s="14"/>
      <c r="MOE57" s="14"/>
      <c r="MOF57" s="14"/>
      <c r="MOG57" s="14"/>
      <c r="MOH57" s="14"/>
      <c r="MOI57" s="14"/>
      <c r="MOJ57" s="14"/>
      <c r="MOK57" s="14"/>
      <c r="MOL57" s="14"/>
      <c r="MOM57" s="14"/>
      <c r="MON57" s="14"/>
      <c r="MOO57" s="14"/>
      <c r="MOP57" s="14"/>
      <c r="MOQ57" s="14"/>
      <c r="MOR57" s="14"/>
      <c r="MOS57" s="14"/>
      <c r="MOT57" s="14"/>
      <c r="MOU57" s="14"/>
      <c r="MOV57" s="14"/>
      <c r="MOW57" s="14"/>
      <c r="MOX57" s="14"/>
      <c r="MOY57" s="14"/>
      <c r="MOZ57" s="14"/>
      <c r="MPA57" s="14"/>
      <c r="MPB57" s="14"/>
      <c r="MPC57" s="14"/>
      <c r="MPD57" s="14"/>
      <c r="MPE57" s="14"/>
      <c r="MPF57" s="14"/>
      <c r="MPG57" s="14"/>
      <c r="MPH57" s="14"/>
      <c r="MPI57" s="14"/>
      <c r="MPJ57" s="14"/>
      <c r="MPK57" s="14"/>
      <c r="MPL57" s="14"/>
      <c r="MPM57" s="14"/>
      <c r="MPN57" s="14"/>
      <c r="MPO57" s="14"/>
      <c r="MPP57" s="14"/>
      <c r="MPQ57" s="14"/>
      <c r="MPR57" s="14"/>
      <c r="MPS57" s="14"/>
      <c r="MPT57" s="14"/>
      <c r="MPU57" s="14"/>
      <c r="MPV57" s="14"/>
      <c r="MPW57" s="14"/>
      <c r="MPX57" s="14"/>
      <c r="MPY57" s="14"/>
      <c r="MPZ57" s="14"/>
      <c r="MQA57" s="14"/>
      <c r="MQB57" s="14"/>
      <c r="MQC57" s="14"/>
      <c r="MQD57" s="14"/>
      <c r="MQE57" s="14"/>
      <c r="MQF57" s="14"/>
      <c r="MQG57" s="14"/>
      <c r="MQH57" s="14"/>
      <c r="MQI57" s="14"/>
      <c r="MQJ57" s="14"/>
      <c r="MQK57" s="14"/>
      <c r="MQL57" s="14"/>
      <c r="MQM57" s="14"/>
      <c r="MQN57" s="14"/>
      <c r="MQO57" s="14"/>
      <c r="MQP57" s="14"/>
      <c r="MQQ57" s="14"/>
      <c r="MQR57" s="14"/>
      <c r="MQS57" s="14"/>
      <c r="MQT57" s="14"/>
      <c r="MQU57" s="14"/>
      <c r="MQV57" s="14"/>
      <c r="MQW57" s="14"/>
      <c r="MQX57" s="14"/>
      <c r="MQY57" s="14"/>
      <c r="MQZ57" s="14"/>
      <c r="MRA57" s="14"/>
      <c r="MRB57" s="14"/>
      <c r="MRC57" s="14"/>
      <c r="MRD57" s="14"/>
      <c r="MRE57" s="14"/>
      <c r="MRF57" s="14"/>
      <c r="MRG57" s="14"/>
      <c r="MRH57" s="14"/>
      <c r="MRI57" s="14"/>
      <c r="MRJ57" s="14"/>
      <c r="MRK57" s="14"/>
      <c r="MRL57" s="14"/>
      <c r="MRM57" s="14"/>
      <c r="MRN57" s="14"/>
      <c r="MRO57" s="14"/>
      <c r="MRP57" s="14"/>
      <c r="MRQ57" s="14"/>
      <c r="MRR57" s="14"/>
      <c r="MRS57" s="14"/>
      <c r="MRT57" s="14"/>
      <c r="MRU57" s="14"/>
      <c r="MRV57" s="14"/>
      <c r="MRW57" s="14"/>
      <c r="MRX57" s="14"/>
      <c r="MRY57" s="14"/>
      <c r="MRZ57" s="14"/>
      <c r="MSA57" s="14"/>
      <c r="MSB57" s="14"/>
      <c r="MSC57" s="14"/>
      <c r="MSD57" s="14"/>
      <c r="MSE57" s="14"/>
      <c r="MSF57" s="14"/>
      <c r="MSG57" s="14"/>
      <c r="MSH57" s="14"/>
      <c r="MSI57" s="14"/>
      <c r="MSJ57" s="14"/>
      <c r="MSK57" s="14"/>
      <c r="MSL57" s="14"/>
      <c r="MSM57" s="14"/>
      <c r="MSN57" s="14"/>
      <c r="MSO57" s="14"/>
      <c r="MSP57" s="14"/>
      <c r="MSQ57" s="14"/>
      <c r="MSR57" s="14"/>
      <c r="MSS57" s="14"/>
      <c r="MST57" s="14"/>
      <c r="MSU57" s="14"/>
      <c r="MSV57" s="14"/>
      <c r="MSW57" s="14"/>
      <c r="MSX57" s="14"/>
      <c r="MSY57" s="14"/>
      <c r="MSZ57" s="14"/>
      <c r="MTA57" s="14"/>
      <c r="MTB57" s="14"/>
      <c r="MTC57" s="14"/>
      <c r="MTD57" s="14"/>
      <c r="MTE57" s="14"/>
      <c r="MTF57" s="14"/>
      <c r="MTG57" s="14"/>
      <c r="MTH57" s="14"/>
      <c r="MTI57" s="14"/>
      <c r="MTJ57" s="14"/>
      <c r="MTK57" s="14"/>
      <c r="MTL57" s="14"/>
      <c r="MTM57" s="14"/>
      <c r="MTN57" s="14"/>
      <c r="MTO57" s="14"/>
      <c r="MTP57" s="14"/>
      <c r="MTQ57" s="14"/>
      <c r="MTR57" s="14"/>
      <c r="MTS57" s="14"/>
      <c r="MTT57" s="14"/>
      <c r="MTU57" s="14"/>
      <c r="MTV57" s="14"/>
      <c r="MTW57" s="14"/>
      <c r="MTX57" s="14"/>
      <c r="MTY57" s="14"/>
      <c r="MTZ57" s="14"/>
      <c r="MUA57" s="14"/>
      <c r="MUB57" s="14"/>
      <c r="MUC57" s="14"/>
      <c r="MUD57" s="14"/>
      <c r="MUE57" s="14"/>
      <c r="MUF57" s="14"/>
      <c r="MUG57" s="14"/>
      <c r="MUH57" s="14"/>
      <c r="MUI57" s="14"/>
      <c r="MUJ57" s="14"/>
      <c r="MUK57" s="14"/>
      <c r="MUL57" s="14"/>
      <c r="MUM57" s="14"/>
      <c r="MUN57" s="14"/>
      <c r="MUO57" s="14"/>
      <c r="MUP57" s="14"/>
      <c r="MUQ57" s="14"/>
      <c r="MUR57" s="14"/>
      <c r="MUS57" s="14"/>
      <c r="MUT57" s="14"/>
      <c r="MUU57" s="14"/>
      <c r="MUV57" s="14"/>
      <c r="MUW57" s="14"/>
      <c r="MUX57" s="14"/>
      <c r="MUY57" s="14"/>
      <c r="MUZ57" s="14"/>
      <c r="MVA57" s="14"/>
      <c r="MVB57" s="14"/>
      <c r="MVC57" s="14"/>
      <c r="MVD57" s="14"/>
      <c r="MVE57" s="14"/>
      <c r="MVF57" s="14"/>
      <c r="MVG57" s="14"/>
      <c r="MVH57" s="14"/>
      <c r="MVI57" s="14"/>
      <c r="MVJ57" s="14"/>
      <c r="MVK57" s="14"/>
      <c r="MVL57" s="14"/>
      <c r="MVM57" s="14"/>
      <c r="MVN57" s="14"/>
      <c r="MVO57" s="14"/>
      <c r="MVP57" s="14"/>
      <c r="MVQ57" s="14"/>
      <c r="MVR57" s="14"/>
      <c r="MVS57" s="14"/>
      <c r="MVT57" s="14"/>
      <c r="MVU57" s="14"/>
      <c r="MVV57" s="14"/>
      <c r="MVW57" s="14"/>
      <c r="MVX57" s="14"/>
      <c r="MVY57" s="14"/>
      <c r="MVZ57" s="14"/>
      <c r="MWA57" s="14"/>
      <c r="MWB57" s="14"/>
      <c r="MWC57" s="14"/>
      <c r="MWD57" s="14"/>
      <c r="MWE57" s="14"/>
      <c r="MWF57" s="14"/>
      <c r="MWG57" s="14"/>
      <c r="MWH57" s="14"/>
      <c r="MWI57" s="14"/>
      <c r="MWJ57" s="14"/>
      <c r="MWK57" s="14"/>
      <c r="MWL57" s="14"/>
      <c r="MWM57" s="14"/>
      <c r="MWN57" s="14"/>
      <c r="MWO57" s="14"/>
      <c r="MWP57" s="14"/>
      <c r="MWQ57" s="14"/>
      <c r="MWR57" s="14"/>
      <c r="MWS57" s="14"/>
      <c r="MWT57" s="14"/>
      <c r="MWU57" s="14"/>
      <c r="MWV57" s="14"/>
      <c r="MWW57" s="14"/>
      <c r="MWX57" s="14"/>
      <c r="MWY57" s="14"/>
      <c r="MWZ57" s="14"/>
      <c r="MXA57" s="14"/>
      <c r="MXB57" s="14"/>
      <c r="MXC57" s="14"/>
      <c r="MXD57" s="14"/>
      <c r="MXE57" s="14"/>
      <c r="MXF57" s="14"/>
      <c r="MXG57" s="14"/>
      <c r="MXH57" s="14"/>
      <c r="MXI57" s="14"/>
      <c r="MXJ57" s="14"/>
      <c r="MXK57" s="14"/>
      <c r="MXL57" s="14"/>
      <c r="MXM57" s="14"/>
      <c r="MXN57" s="14"/>
      <c r="MXO57" s="14"/>
      <c r="MXP57" s="14"/>
      <c r="MXQ57" s="14"/>
      <c r="MXR57" s="14"/>
      <c r="MXS57" s="14"/>
      <c r="MXT57" s="14"/>
      <c r="MXU57" s="14"/>
      <c r="MXV57" s="14"/>
      <c r="MXW57" s="14"/>
      <c r="MXX57" s="14"/>
      <c r="MXY57" s="14"/>
      <c r="MXZ57" s="14"/>
      <c r="MYA57" s="14"/>
      <c r="MYB57" s="14"/>
      <c r="MYC57" s="14"/>
      <c r="MYD57" s="14"/>
      <c r="MYE57" s="14"/>
      <c r="MYF57" s="14"/>
      <c r="MYG57" s="14"/>
      <c r="MYH57" s="14"/>
      <c r="MYI57" s="14"/>
      <c r="MYJ57" s="14"/>
      <c r="MYK57" s="14"/>
      <c r="MYL57" s="14"/>
      <c r="MYM57" s="14"/>
      <c r="MYN57" s="14"/>
      <c r="MYO57" s="14"/>
      <c r="MYP57" s="14"/>
      <c r="MYQ57" s="14"/>
      <c r="MYR57" s="14"/>
      <c r="MYS57" s="14"/>
      <c r="MYT57" s="14"/>
      <c r="MYU57" s="14"/>
      <c r="MYV57" s="14"/>
      <c r="MYW57" s="14"/>
      <c r="MYX57" s="14"/>
      <c r="MYY57" s="14"/>
      <c r="MYZ57" s="14"/>
      <c r="MZA57" s="14"/>
      <c r="MZB57" s="14"/>
      <c r="MZC57" s="14"/>
      <c r="MZD57" s="14"/>
      <c r="MZE57" s="14"/>
      <c r="MZF57" s="14"/>
      <c r="MZG57" s="14"/>
      <c r="MZH57" s="14"/>
      <c r="MZI57" s="14"/>
      <c r="MZJ57" s="14"/>
      <c r="MZK57" s="14"/>
      <c r="MZL57" s="14"/>
      <c r="MZM57" s="14"/>
      <c r="MZN57" s="14"/>
      <c r="MZO57" s="14"/>
      <c r="MZP57" s="14"/>
      <c r="MZQ57" s="14"/>
      <c r="MZR57" s="14"/>
      <c r="MZS57" s="14"/>
      <c r="MZT57" s="14"/>
      <c r="MZU57" s="14"/>
      <c r="MZV57" s="14"/>
      <c r="MZW57" s="14"/>
      <c r="MZX57" s="14"/>
      <c r="MZY57" s="14"/>
      <c r="MZZ57" s="14"/>
      <c r="NAA57" s="14"/>
      <c r="NAB57" s="14"/>
      <c r="NAC57" s="14"/>
      <c r="NAD57" s="14"/>
      <c r="NAE57" s="14"/>
      <c r="NAF57" s="14"/>
      <c r="NAG57" s="14"/>
      <c r="NAH57" s="14"/>
      <c r="NAI57" s="14"/>
      <c r="NAJ57" s="14"/>
      <c r="NAK57" s="14"/>
      <c r="NAL57" s="14"/>
      <c r="NAM57" s="14"/>
      <c r="NAN57" s="14"/>
      <c r="NAO57" s="14"/>
      <c r="NAP57" s="14"/>
      <c r="NAQ57" s="14"/>
      <c r="NAR57" s="14"/>
      <c r="NAS57" s="14"/>
      <c r="NAT57" s="14"/>
      <c r="NAU57" s="14"/>
      <c r="NAV57" s="14"/>
      <c r="NAW57" s="14"/>
      <c r="NAX57" s="14"/>
      <c r="NAY57" s="14"/>
      <c r="NAZ57" s="14"/>
      <c r="NBA57" s="14"/>
      <c r="NBB57" s="14"/>
      <c r="NBC57" s="14"/>
      <c r="NBD57" s="14"/>
      <c r="NBE57" s="14"/>
      <c r="NBF57" s="14"/>
      <c r="NBG57" s="14"/>
      <c r="NBH57" s="14"/>
      <c r="NBI57" s="14"/>
      <c r="NBJ57" s="14"/>
      <c r="NBK57" s="14"/>
      <c r="NBL57" s="14"/>
      <c r="NBM57" s="14"/>
      <c r="NBN57" s="14"/>
      <c r="NBO57" s="14"/>
      <c r="NBP57" s="14"/>
      <c r="NBQ57" s="14"/>
      <c r="NBR57" s="14"/>
      <c r="NBS57" s="14"/>
      <c r="NBT57" s="14"/>
      <c r="NBU57" s="14"/>
      <c r="NBV57" s="14"/>
      <c r="NBW57" s="14"/>
      <c r="NBX57" s="14"/>
      <c r="NBY57" s="14"/>
      <c r="NBZ57" s="14"/>
      <c r="NCA57" s="14"/>
      <c r="NCB57" s="14"/>
      <c r="NCC57" s="14"/>
      <c r="NCD57" s="14"/>
      <c r="NCE57" s="14"/>
      <c r="NCF57" s="14"/>
      <c r="NCG57" s="14"/>
      <c r="NCH57" s="14"/>
      <c r="NCI57" s="14"/>
      <c r="NCJ57" s="14"/>
      <c r="NCK57" s="14"/>
      <c r="NCL57" s="14"/>
      <c r="NCM57" s="14"/>
      <c r="NCN57" s="14"/>
      <c r="NCO57" s="14"/>
      <c r="NCP57" s="14"/>
      <c r="NCQ57" s="14"/>
      <c r="NCR57" s="14"/>
      <c r="NCS57" s="14"/>
      <c r="NCT57" s="14"/>
      <c r="NCU57" s="14"/>
      <c r="NCV57" s="14"/>
      <c r="NCW57" s="14"/>
      <c r="NCX57" s="14"/>
      <c r="NCY57" s="14"/>
      <c r="NCZ57" s="14"/>
      <c r="NDA57" s="14"/>
      <c r="NDB57" s="14"/>
      <c r="NDC57" s="14"/>
      <c r="NDD57" s="14"/>
      <c r="NDE57" s="14"/>
      <c r="NDF57" s="14"/>
      <c r="NDG57" s="14"/>
      <c r="NDH57" s="14"/>
      <c r="NDI57" s="14"/>
      <c r="NDJ57" s="14"/>
      <c r="NDK57" s="14"/>
      <c r="NDL57" s="14"/>
      <c r="NDM57" s="14"/>
      <c r="NDN57" s="14"/>
      <c r="NDO57" s="14"/>
      <c r="NDP57" s="14"/>
      <c r="NDQ57" s="14"/>
      <c r="NDR57" s="14"/>
      <c r="NDS57" s="14"/>
      <c r="NDT57" s="14"/>
      <c r="NDU57" s="14"/>
      <c r="NDV57" s="14"/>
      <c r="NDW57" s="14"/>
      <c r="NDX57" s="14"/>
      <c r="NDY57" s="14"/>
      <c r="NDZ57" s="14"/>
      <c r="NEA57" s="14"/>
      <c r="NEB57" s="14"/>
      <c r="NEC57" s="14"/>
      <c r="NED57" s="14"/>
      <c r="NEE57" s="14"/>
      <c r="NEF57" s="14"/>
      <c r="NEG57" s="14"/>
      <c r="NEH57" s="14"/>
      <c r="NEI57" s="14"/>
      <c r="NEJ57" s="14"/>
      <c r="NEK57" s="14"/>
      <c r="NEL57" s="14"/>
      <c r="NEM57" s="14"/>
      <c r="NEN57" s="14"/>
      <c r="NEO57" s="14"/>
      <c r="NEP57" s="14"/>
      <c r="NEQ57" s="14"/>
      <c r="NER57" s="14"/>
      <c r="NES57" s="14"/>
      <c r="NET57" s="14"/>
      <c r="NEU57" s="14"/>
      <c r="NEV57" s="14"/>
      <c r="NEW57" s="14"/>
      <c r="NEX57" s="14"/>
      <c r="NEY57" s="14"/>
      <c r="NEZ57" s="14"/>
      <c r="NFA57" s="14"/>
      <c r="NFB57" s="14"/>
      <c r="NFC57" s="14"/>
      <c r="NFD57" s="14"/>
      <c r="NFE57" s="14"/>
      <c r="NFF57" s="14"/>
      <c r="NFG57" s="14"/>
      <c r="NFH57" s="14"/>
      <c r="NFI57" s="14"/>
      <c r="NFJ57" s="14"/>
      <c r="NFK57" s="14"/>
      <c r="NFL57" s="14"/>
      <c r="NFM57" s="14"/>
      <c r="NFN57" s="14"/>
      <c r="NFO57" s="14"/>
      <c r="NFP57" s="14"/>
      <c r="NFQ57" s="14"/>
      <c r="NFR57" s="14"/>
      <c r="NFS57" s="14"/>
      <c r="NFT57" s="14"/>
      <c r="NFU57" s="14"/>
      <c r="NFV57" s="14"/>
      <c r="NFW57" s="14"/>
      <c r="NFX57" s="14"/>
      <c r="NFY57" s="14"/>
      <c r="NFZ57" s="14"/>
      <c r="NGA57" s="14"/>
      <c r="NGB57" s="14"/>
      <c r="NGC57" s="14"/>
      <c r="NGD57" s="14"/>
      <c r="NGE57" s="14"/>
      <c r="NGF57" s="14"/>
      <c r="NGG57" s="14"/>
      <c r="NGH57" s="14"/>
      <c r="NGI57" s="14"/>
      <c r="NGJ57" s="14"/>
      <c r="NGK57" s="14"/>
      <c r="NGL57" s="14"/>
      <c r="NGM57" s="14"/>
      <c r="NGN57" s="14"/>
      <c r="NGO57" s="14"/>
      <c r="NGP57" s="14"/>
      <c r="NGQ57" s="14"/>
      <c r="NGR57" s="14"/>
      <c r="NGS57" s="14"/>
      <c r="NGT57" s="14"/>
      <c r="NGU57" s="14"/>
      <c r="NGV57" s="14"/>
      <c r="NGW57" s="14"/>
      <c r="NGX57" s="14"/>
      <c r="NGY57" s="14"/>
      <c r="NGZ57" s="14"/>
      <c r="NHA57" s="14"/>
      <c r="NHB57" s="14"/>
      <c r="NHC57" s="14"/>
      <c r="NHD57" s="14"/>
      <c r="NHE57" s="14"/>
      <c r="NHF57" s="14"/>
      <c r="NHG57" s="14"/>
      <c r="NHH57" s="14"/>
      <c r="NHI57" s="14"/>
      <c r="NHJ57" s="14"/>
      <c r="NHK57" s="14"/>
      <c r="NHL57" s="14"/>
      <c r="NHM57" s="14"/>
      <c r="NHN57" s="14"/>
      <c r="NHO57" s="14"/>
      <c r="NHP57" s="14"/>
      <c r="NHQ57" s="14"/>
      <c r="NHR57" s="14"/>
      <c r="NHS57" s="14"/>
      <c r="NHT57" s="14"/>
      <c r="NHU57" s="14"/>
      <c r="NHV57" s="14"/>
      <c r="NHW57" s="14"/>
      <c r="NHX57" s="14"/>
      <c r="NHY57" s="14"/>
      <c r="NHZ57" s="14"/>
      <c r="NIA57" s="14"/>
      <c r="NIB57" s="14"/>
      <c r="NIC57" s="14"/>
      <c r="NID57" s="14"/>
      <c r="NIE57" s="14"/>
      <c r="NIF57" s="14"/>
      <c r="NIG57" s="14"/>
      <c r="NIH57" s="14"/>
      <c r="NII57" s="14"/>
      <c r="NIJ57" s="14"/>
      <c r="NIK57" s="14"/>
      <c r="NIL57" s="14"/>
      <c r="NIM57" s="14"/>
      <c r="NIN57" s="14"/>
      <c r="NIO57" s="14"/>
      <c r="NIP57" s="14"/>
      <c r="NIQ57" s="14"/>
      <c r="NIR57" s="14"/>
      <c r="NIS57" s="14"/>
      <c r="NIT57" s="14"/>
      <c r="NIU57" s="14"/>
      <c r="NIV57" s="14"/>
      <c r="NIW57" s="14"/>
      <c r="NIX57" s="14"/>
      <c r="NIY57" s="14"/>
      <c r="NIZ57" s="14"/>
      <c r="NJA57" s="14"/>
      <c r="NJB57" s="14"/>
      <c r="NJC57" s="14"/>
      <c r="NJD57" s="14"/>
      <c r="NJE57" s="14"/>
      <c r="NJF57" s="14"/>
      <c r="NJG57" s="14"/>
      <c r="NJH57" s="14"/>
      <c r="NJI57" s="14"/>
      <c r="NJJ57" s="14"/>
      <c r="NJK57" s="14"/>
      <c r="NJL57" s="14"/>
      <c r="NJM57" s="14"/>
      <c r="NJN57" s="14"/>
      <c r="NJO57" s="14"/>
      <c r="NJP57" s="14"/>
      <c r="NJQ57" s="14"/>
      <c r="NJR57" s="14"/>
      <c r="NJS57" s="14"/>
      <c r="NJT57" s="14"/>
      <c r="NJU57" s="14"/>
      <c r="NJV57" s="14"/>
      <c r="NJW57" s="14"/>
      <c r="NJX57" s="14"/>
      <c r="NJY57" s="14"/>
      <c r="NJZ57" s="14"/>
      <c r="NKA57" s="14"/>
      <c r="NKB57" s="14"/>
      <c r="NKC57" s="14"/>
      <c r="NKD57" s="14"/>
      <c r="NKE57" s="14"/>
      <c r="NKF57" s="14"/>
      <c r="NKG57" s="14"/>
      <c r="NKH57" s="14"/>
      <c r="NKI57" s="14"/>
      <c r="NKJ57" s="14"/>
      <c r="NKK57" s="14"/>
      <c r="NKL57" s="14"/>
      <c r="NKM57" s="14"/>
      <c r="NKN57" s="14"/>
      <c r="NKO57" s="14"/>
      <c r="NKP57" s="14"/>
      <c r="NKQ57" s="14"/>
      <c r="NKR57" s="14"/>
      <c r="NKS57" s="14"/>
      <c r="NKT57" s="14"/>
      <c r="NKU57" s="14"/>
      <c r="NKV57" s="14"/>
      <c r="NKW57" s="14"/>
      <c r="NKX57" s="14"/>
      <c r="NKY57" s="14"/>
      <c r="NKZ57" s="14"/>
      <c r="NLA57" s="14"/>
      <c r="NLB57" s="14"/>
      <c r="NLC57" s="14"/>
      <c r="NLD57" s="14"/>
      <c r="NLE57" s="14"/>
      <c r="NLF57" s="14"/>
      <c r="NLG57" s="14"/>
      <c r="NLH57" s="14"/>
      <c r="NLI57" s="14"/>
      <c r="NLJ57" s="14"/>
      <c r="NLK57" s="14"/>
      <c r="NLL57" s="14"/>
      <c r="NLM57" s="14"/>
      <c r="NLN57" s="14"/>
      <c r="NLO57" s="14"/>
      <c r="NLP57" s="14"/>
      <c r="NLQ57" s="14"/>
      <c r="NLR57" s="14"/>
      <c r="NLS57" s="14"/>
      <c r="NLT57" s="14"/>
      <c r="NLU57" s="14"/>
      <c r="NLV57" s="14"/>
      <c r="NLW57" s="14"/>
      <c r="NLX57" s="14"/>
      <c r="NLY57" s="14"/>
      <c r="NLZ57" s="14"/>
      <c r="NMA57" s="14"/>
      <c r="NMB57" s="14"/>
      <c r="NMC57" s="14"/>
      <c r="NMD57" s="14"/>
      <c r="NME57" s="14"/>
      <c r="NMF57" s="14"/>
      <c r="NMG57" s="14"/>
      <c r="NMH57" s="14"/>
      <c r="NMI57" s="14"/>
      <c r="NMJ57" s="14"/>
      <c r="NMK57" s="14"/>
      <c r="NML57" s="14"/>
      <c r="NMM57" s="14"/>
      <c r="NMN57" s="14"/>
      <c r="NMO57" s="14"/>
      <c r="NMP57" s="14"/>
      <c r="NMQ57" s="14"/>
      <c r="NMR57" s="14"/>
      <c r="NMS57" s="14"/>
      <c r="NMT57" s="14"/>
      <c r="NMU57" s="14"/>
      <c r="NMV57" s="14"/>
      <c r="NMW57" s="14"/>
      <c r="NMX57" s="14"/>
      <c r="NMY57" s="14"/>
      <c r="NMZ57" s="14"/>
      <c r="NNA57" s="14"/>
      <c r="NNB57" s="14"/>
      <c r="NNC57" s="14"/>
      <c r="NND57" s="14"/>
      <c r="NNE57" s="14"/>
      <c r="NNF57" s="14"/>
      <c r="NNG57" s="14"/>
      <c r="NNH57" s="14"/>
      <c r="NNI57" s="14"/>
      <c r="NNJ57" s="14"/>
      <c r="NNK57" s="14"/>
      <c r="NNL57" s="14"/>
      <c r="NNM57" s="14"/>
      <c r="NNN57" s="14"/>
      <c r="NNO57" s="14"/>
      <c r="NNP57" s="14"/>
      <c r="NNQ57" s="14"/>
      <c r="NNR57" s="14"/>
      <c r="NNS57" s="14"/>
      <c r="NNT57" s="14"/>
      <c r="NNU57" s="14"/>
      <c r="NNV57" s="14"/>
      <c r="NNW57" s="14"/>
      <c r="NNX57" s="14"/>
      <c r="NNY57" s="14"/>
      <c r="NNZ57" s="14"/>
      <c r="NOA57" s="14"/>
      <c r="NOB57" s="14"/>
      <c r="NOC57" s="14"/>
      <c r="NOD57" s="14"/>
      <c r="NOE57" s="14"/>
      <c r="NOF57" s="14"/>
      <c r="NOG57" s="14"/>
      <c r="NOH57" s="14"/>
      <c r="NOI57" s="14"/>
      <c r="NOJ57" s="14"/>
      <c r="NOK57" s="14"/>
      <c r="NOL57" s="14"/>
      <c r="NOM57" s="14"/>
      <c r="NON57" s="14"/>
      <c r="NOO57" s="14"/>
      <c r="NOP57" s="14"/>
      <c r="NOQ57" s="14"/>
      <c r="NOR57" s="14"/>
      <c r="NOS57" s="14"/>
      <c r="NOT57" s="14"/>
      <c r="NOU57" s="14"/>
      <c r="NOV57" s="14"/>
      <c r="NOW57" s="14"/>
      <c r="NOX57" s="14"/>
      <c r="NOY57" s="14"/>
      <c r="NOZ57" s="14"/>
      <c r="NPA57" s="14"/>
      <c r="NPB57" s="14"/>
      <c r="NPC57" s="14"/>
      <c r="NPD57" s="14"/>
      <c r="NPE57" s="14"/>
      <c r="NPF57" s="14"/>
      <c r="NPG57" s="14"/>
      <c r="NPH57" s="14"/>
      <c r="NPI57" s="14"/>
      <c r="NPJ57" s="14"/>
      <c r="NPK57" s="14"/>
      <c r="NPL57" s="14"/>
      <c r="NPM57" s="14"/>
      <c r="NPN57" s="14"/>
      <c r="NPO57" s="14"/>
      <c r="NPP57" s="14"/>
      <c r="NPQ57" s="14"/>
      <c r="NPR57" s="14"/>
      <c r="NPS57" s="14"/>
      <c r="NPT57" s="14"/>
      <c r="NPU57" s="14"/>
      <c r="NPV57" s="14"/>
      <c r="NPW57" s="14"/>
      <c r="NPX57" s="14"/>
      <c r="NPY57" s="14"/>
      <c r="NPZ57" s="14"/>
      <c r="NQA57" s="14"/>
      <c r="NQB57" s="14"/>
      <c r="NQC57" s="14"/>
      <c r="NQD57" s="14"/>
      <c r="NQE57" s="14"/>
      <c r="NQF57" s="14"/>
      <c r="NQG57" s="14"/>
      <c r="NQH57" s="14"/>
      <c r="NQI57" s="14"/>
      <c r="NQJ57" s="14"/>
      <c r="NQK57" s="14"/>
      <c r="NQL57" s="14"/>
      <c r="NQM57" s="14"/>
      <c r="NQN57" s="14"/>
      <c r="NQO57" s="14"/>
      <c r="NQP57" s="14"/>
      <c r="NQQ57" s="14"/>
      <c r="NQR57" s="14"/>
      <c r="NQS57" s="14"/>
      <c r="NQT57" s="14"/>
      <c r="NQU57" s="14"/>
      <c r="NQV57" s="14"/>
      <c r="NQW57" s="14"/>
      <c r="NQX57" s="14"/>
      <c r="NQY57" s="14"/>
      <c r="NQZ57" s="14"/>
      <c r="NRA57" s="14"/>
      <c r="NRB57" s="14"/>
      <c r="NRC57" s="14"/>
      <c r="NRD57" s="14"/>
      <c r="NRE57" s="14"/>
      <c r="NRF57" s="14"/>
      <c r="NRG57" s="14"/>
      <c r="NRH57" s="14"/>
      <c r="NRI57" s="14"/>
      <c r="NRJ57" s="14"/>
      <c r="NRK57" s="14"/>
      <c r="NRL57" s="14"/>
      <c r="NRM57" s="14"/>
      <c r="NRN57" s="14"/>
      <c r="NRO57" s="14"/>
      <c r="NRP57" s="14"/>
      <c r="NRQ57" s="14"/>
      <c r="NRR57" s="14"/>
      <c r="NRS57" s="14"/>
      <c r="NRT57" s="14"/>
      <c r="NRU57" s="14"/>
      <c r="NRV57" s="14"/>
      <c r="NRW57" s="14"/>
      <c r="NRX57" s="14"/>
      <c r="NRY57" s="14"/>
      <c r="NRZ57" s="14"/>
      <c r="NSA57" s="14"/>
      <c r="NSB57" s="14"/>
      <c r="NSC57" s="14"/>
      <c r="NSD57" s="14"/>
      <c r="NSE57" s="14"/>
      <c r="NSF57" s="14"/>
      <c r="NSG57" s="14"/>
      <c r="NSH57" s="14"/>
      <c r="NSI57" s="14"/>
      <c r="NSJ57" s="14"/>
      <c r="NSK57" s="14"/>
      <c r="NSL57" s="14"/>
      <c r="NSM57" s="14"/>
      <c r="NSN57" s="14"/>
      <c r="NSO57" s="14"/>
      <c r="NSP57" s="14"/>
      <c r="NSQ57" s="14"/>
      <c r="NSR57" s="14"/>
      <c r="NSS57" s="14"/>
      <c r="NST57" s="14"/>
      <c r="NSU57" s="14"/>
      <c r="NSV57" s="14"/>
      <c r="NSW57" s="14"/>
      <c r="NSX57" s="14"/>
      <c r="NSY57" s="14"/>
      <c r="NSZ57" s="14"/>
      <c r="NTA57" s="14"/>
      <c r="NTB57" s="14"/>
      <c r="NTC57" s="14"/>
      <c r="NTD57" s="14"/>
      <c r="NTE57" s="14"/>
      <c r="NTF57" s="14"/>
      <c r="NTG57" s="14"/>
      <c r="NTH57" s="14"/>
      <c r="NTI57" s="14"/>
      <c r="NTJ57" s="14"/>
      <c r="NTK57" s="14"/>
      <c r="NTL57" s="14"/>
      <c r="NTM57" s="14"/>
      <c r="NTN57" s="14"/>
      <c r="NTO57" s="14"/>
      <c r="NTP57" s="14"/>
      <c r="NTQ57" s="14"/>
      <c r="NTR57" s="14"/>
      <c r="NTS57" s="14"/>
      <c r="NTT57" s="14"/>
      <c r="NTU57" s="14"/>
      <c r="NTV57" s="14"/>
      <c r="NTW57" s="14"/>
      <c r="NTX57" s="14"/>
      <c r="NTY57" s="14"/>
      <c r="NTZ57" s="14"/>
      <c r="NUA57" s="14"/>
      <c r="NUB57" s="14"/>
      <c r="NUC57" s="14"/>
      <c r="NUD57" s="14"/>
      <c r="NUE57" s="14"/>
      <c r="NUF57" s="14"/>
      <c r="NUG57" s="14"/>
      <c r="NUH57" s="14"/>
      <c r="NUI57" s="14"/>
      <c r="NUJ57" s="14"/>
      <c r="NUK57" s="14"/>
      <c r="NUL57" s="14"/>
      <c r="NUM57" s="14"/>
      <c r="NUN57" s="14"/>
      <c r="NUO57" s="14"/>
      <c r="NUP57" s="14"/>
      <c r="NUQ57" s="14"/>
      <c r="NUR57" s="14"/>
      <c r="NUS57" s="14"/>
      <c r="NUT57" s="14"/>
      <c r="NUU57" s="14"/>
      <c r="NUV57" s="14"/>
      <c r="NUW57" s="14"/>
      <c r="NUX57" s="14"/>
      <c r="NUY57" s="14"/>
      <c r="NUZ57" s="14"/>
      <c r="NVA57" s="14"/>
      <c r="NVB57" s="14"/>
      <c r="NVC57" s="14"/>
      <c r="NVD57" s="14"/>
      <c r="NVE57" s="14"/>
      <c r="NVF57" s="14"/>
      <c r="NVG57" s="14"/>
      <c r="NVH57" s="14"/>
      <c r="NVI57" s="14"/>
      <c r="NVJ57" s="14"/>
      <c r="NVK57" s="14"/>
      <c r="NVL57" s="14"/>
      <c r="NVM57" s="14"/>
      <c r="NVN57" s="14"/>
      <c r="NVO57" s="14"/>
      <c r="NVP57" s="14"/>
      <c r="NVQ57" s="14"/>
      <c r="NVR57" s="14"/>
      <c r="NVS57" s="14"/>
      <c r="NVT57" s="14"/>
      <c r="NVU57" s="14"/>
      <c r="NVV57" s="14"/>
      <c r="NVW57" s="14"/>
      <c r="NVX57" s="14"/>
      <c r="NVY57" s="14"/>
      <c r="NVZ57" s="14"/>
      <c r="NWA57" s="14"/>
      <c r="NWB57" s="14"/>
      <c r="NWC57" s="14"/>
      <c r="NWD57" s="14"/>
      <c r="NWE57" s="14"/>
      <c r="NWF57" s="14"/>
      <c r="NWG57" s="14"/>
      <c r="NWH57" s="14"/>
      <c r="NWI57" s="14"/>
      <c r="NWJ57" s="14"/>
      <c r="NWK57" s="14"/>
      <c r="NWL57" s="14"/>
      <c r="NWM57" s="14"/>
      <c r="NWN57" s="14"/>
      <c r="NWO57" s="14"/>
      <c r="NWP57" s="14"/>
      <c r="NWQ57" s="14"/>
      <c r="NWR57" s="14"/>
      <c r="NWS57" s="14"/>
      <c r="NWT57" s="14"/>
      <c r="NWU57" s="14"/>
      <c r="NWV57" s="14"/>
      <c r="NWW57" s="14"/>
      <c r="NWX57" s="14"/>
      <c r="NWY57" s="14"/>
      <c r="NWZ57" s="14"/>
      <c r="NXA57" s="14"/>
      <c r="NXB57" s="14"/>
      <c r="NXC57" s="14"/>
      <c r="NXD57" s="14"/>
      <c r="NXE57" s="14"/>
      <c r="NXF57" s="14"/>
      <c r="NXG57" s="14"/>
      <c r="NXH57" s="14"/>
      <c r="NXI57" s="14"/>
      <c r="NXJ57" s="14"/>
      <c r="NXK57" s="14"/>
      <c r="NXL57" s="14"/>
      <c r="NXM57" s="14"/>
      <c r="NXN57" s="14"/>
      <c r="NXO57" s="14"/>
      <c r="NXP57" s="14"/>
      <c r="NXQ57" s="14"/>
      <c r="NXR57" s="14"/>
      <c r="NXS57" s="14"/>
      <c r="NXT57" s="14"/>
      <c r="NXU57" s="14"/>
      <c r="NXV57" s="14"/>
      <c r="NXW57" s="14"/>
      <c r="NXX57" s="14"/>
      <c r="NXY57" s="14"/>
      <c r="NXZ57" s="14"/>
      <c r="NYA57" s="14"/>
      <c r="NYB57" s="14"/>
      <c r="NYC57" s="14"/>
      <c r="NYD57" s="14"/>
      <c r="NYE57" s="14"/>
      <c r="NYF57" s="14"/>
      <c r="NYG57" s="14"/>
      <c r="NYH57" s="14"/>
      <c r="NYI57" s="14"/>
      <c r="NYJ57" s="14"/>
      <c r="NYK57" s="14"/>
      <c r="NYL57" s="14"/>
      <c r="NYM57" s="14"/>
      <c r="NYN57" s="14"/>
      <c r="NYO57" s="14"/>
      <c r="NYP57" s="14"/>
      <c r="NYQ57" s="14"/>
      <c r="NYR57" s="14"/>
      <c r="NYS57" s="14"/>
      <c r="NYT57" s="14"/>
      <c r="NYU57" s="14"/>
      <c r="NYV57" s="14"/>
      <c r="NYW57" s="14"/>
      <c r="NYX57" s="14"/>
      <c r="NYY57" s="14"/>
      <c r="NYZ57" s="14"/>
      <c r="NZA57" s="14"/>
      <c r="NZB57" s="14"/>
      <c r="NZC57" s="14"/>
      <c r="NZD57" s="14"/>
      <c r="NZE57" s="14"/>
      <c r="NZF57" s="14"/>
      <c r="NZG57" s="14"/>
      <c r="NZH57" s="14"/>
      <c r="NZI57" s="14"/>
      <c r="NZJ57" s="14"/>
      <c r="NZK57" s="14"/>
      <c r="NZL57" s="14"/>
      <c r="NZM57" s="14"/>
      <c r="NZN57" s="14"/>
      <c r="NZO57" s="14"/>
      <c r="NZP57" s="14"/>
      <c r="NZQ57" s="14"/>
      <c r="NZR57" s="14"/>
      <c r="NZS57" s="14"/>
      <c r="NZT57" s="14"/>
      <c r="NZU57" s="14"/>
      <c r="NZV57" s="14"/>
      <c r="NZW57" s="14"/>
      <c r="NZX57" s="14"/>
      <c r="NZY57" s="14"/>
      <c r="NZZ57" s="14"/>
      <c r="OAA57" s="14"/>
      <c r="OAB57" s="14"/>
      <c r="OAC57" s="14"/>
      <c r="OAD57" s="14"/>
      <c r="OAE57" s="14"/>
      <c r="OAF57" s="14"/>
      <c r="OAG57" s="14"/>
      <c r="OAH57" s="14"/>
      <c r="OAI57" s="14"/>
      <c r="OAJ57" s="14"/>
      <c r="OAK57" s="14"/>
      <c r="OAL57" s="14"/>
      <c r="OAM57" s="14"/>
      <c r="OAN57" s="14"/>
      <c r="OAO57" s="14"/>
      <c r="OAP57" s="14"/>
      <c r="OAQ57" s="14"/>
      <c r="OAR57" s="14"/>
      <c r="OAS57" s="14"/>
      <c r="OAT57" s="14"/>
      <c r="OAU57" s="14"/>
      <c r="OAV57" s="14"/>
      <c r="OAW57" s="14"/>
      <c r="OAX57" s="14"/>
      <c r="OAY57" s="14"/>
      <c r="OAZ57" s="14"/>
      <c r="OBA57" s="14"/>
      <c r="OBB57" s="14"/>
      <c r="OBC57" s="14"/>
      <c r="OBD57" s="14"/>
      <c r="OBE57" s="14"/>
      <c r="OBF57" s="14"/>
      <c r="OBG57" s="14"/>
      <c r="OBH57" s="14"/>
      <c r="OBI57" s="14"/>
      <c r="OBJ57" s="14"/>
      <c r="OBK57" s="14"/>
      <c r="OBL57" s="14"/>
      <c r="OBM57" s="14"/>
      <c r="OBN57" s="14"/>
      <c r="OBO57" s="14"/>
      <c r="OBP57" s="14"/>
      <c r="OBQ57" s="14"/>
      <c r="OBR57" s="14"/>
      <c r="OBS57" s="14"/>
      <c r="OBT57" s="14"/>
      <c r="OBU57" s="14"/>
      <c r="OBV57" s="14"/>
      <c r="OBW57" s="14"/>
      <c r="OBX57" s="14"/>
      <c r="OBY57" s="14"/>
      <c r="OBZ57" s="14"/>
      <c r="OCA57" s="14"/>
      <c r="OCB57" s="14"/>
      <c r="OCC57" s="14"/>
      <c r="OCD57" s="14"/>
      <c r="OCE57" s="14"/>
      <c r="OCF57" s="14"/>
      <c r="OCG57" s="14"/>
      <c r="OCH57" s="14"/>
      <c r="OCI57" s="14"/>
      <c r="OCJ57" s="14"/>
      <c r="OCK57" s="14"/>
      <c r="OCL57" s="14"/>
      <c r="OCM57" s="14"/>
      <c r="OCN57" s="14"/>
      <c r="OCO57" s="14"/>
      <c r="OCP57" s="14"/>
      <c r="OCQ57" s="14"/>
      <c r="OCR57" s="14"/>
      <c r="OCS57" s="14"/>
      <c r="OCT57" s="14"/>
      <c r="OCU57" s="14"/>
      <c r="OCV57" s="14"/>
      <c r="OCW57" s="14"/>
      <c r="OCX57" s="14"/>
      <c r="OCY57" s="14"/>
      <c r="OCZ57" s="14"/>
      <c r="ODA57" s="14"/>
      <c r="ODB57" s="14"/>
      <c r="ODC57" s="14"/>
      <c r="ODD57" s="14"/>
      <c r="ODE57" s="14"/>
      <c r="ODF57" s="14"/>
      <c r="ODG57" s="14"/>
      <c r="ODH57" s="14"/>
      <c r="ODI57" s="14"/>
      <c r="ODJ57" s="14"/>
      <c r="ODK57" s="14"/>
      <c r="ODL57" s="14"/>
      <c r="ODM57" s="14"/>
      <c r="ODN57" s="14"/>
      <c r="ODO57" s="14"/>
      <c r="ODP57" s="14"/>
      <c r="ODQ57" s="14"/>
      <c r="ODR57" s="14"/>
      <c r="ODS57" s="14"/>
      <c r="ODT57" s="14"/>
      <c r="ODU57" s="14"/>
      <c r="ODV57" s="14"/>
      <c r="ODW57" s="14"/>
      <c r="ODX57" s="14"/>
      <c r="ODY57" s="14"/>
      <c r="ODZ57" s="14"/>
      <c r="OEA57" s="14"/>
      <c r="OEB57" s="14"/>
      <c r="OEC57" s="14"/>
      <c r="OED57" s="14"/>
      <c r="OEE57" s="14"/>
      <c r="OEF57" s="14"/>
      <c r="OEG57" s="14"/>
      <c r="OEH57" s="14"/>
      <c r="OEI57" s="14"/>
      <c r="OEJ57" s="14"/>
      <c r="OEK57" s="14"/>
      <c r="OEL57" s="14"/>
      <c r="OEM57" s="14"/>
      <c r="OEN57" s="14"/>
      <c r="OEO57" s="14"/>
      <c r="OEP57" s="14"/>
      <c r="OEQ57" s="14"/>
      <c r="OER57" s="14"/>
      <c r="OES57" s="14"/>
      <c r="OET57" s="14"/>
      <c r="OEU57" s="14"/>
      <c r="OEV57" s="14"/>
      <c r="OEW57" s="14"/>
      <c r="OEX57" s="14"/>
      <c r="OEY57" s="14"/>
      <c r="OEZ57" s="14"/>
      <c r="OFA57" s="14"/>
      <c r="OFB57" s="14"/>
      <c r="OFC57" s="14"/>
      <c r="OFD57" s="14"/>
      <c r="OFE57" s="14"/>
      <c r="OFF57" s="14"/>
      <c r="OFG57" s="14"/>
      <c r="OFH57" s="14"/>
      <c r="OFI57" s="14"/>
      <c r="OFJ57" s="14"/>
      <c r="OFK57" s="14"/>
      <c r="OFL57" s="14"/>
      <c r="OFM57" s="14"/>
      <c r="OFN57" s="14"/>
      <c r="OFO57" s="14"/>
      <c r="OFP57" s="14"/>
      <c r="OFQ57" s="14"/>
      <c r="OFR57" s="14"/>
      <c r="OFS57" s="14"/>
      <c r="OFT57" s="14"/>
      <c r="OFU57" s="14"/>
      <c r="OFV57" s="14"/>
      <c r="OFW57" s="14"/>
      <c r="OFX57" s="14"/>
      <c r="OFY57" s="14"/>
      <c r="OFZ57" s="14"/>
      <c r="OGA57" s="14"/>
      <c r="OGB57" s="14"/>
      <c r="OGC57" s="14"/>
      <c r="OGD57" s="14"/>
      <c r="OGE57" s="14"/>
      <c r="OGF57" s="14"/>
      <c r="OGG57" s="14"/>
      <c r="OGH57" s="14"/>
      <c r="OGI57" s="14"/>
      <c r="OGJ57" s="14"/>
      <c r="OGK57" s="14"/>
      <c r="OGL57" s="14"/>
      <c r="OGM57" s="14"/>
      <c r="OGN57" s="14"/>
      <c r="OGO57" s="14"/>
      <c r="OGP57" s="14"/>
      <c r="OGQ57" s="14"/>
      <c r="OGR57" s="14"/>
      <c r="OGS57" s="14"/>
      <c r="OGT57" s="14"/>
      <c r="OGU57" s="14"/>
      <c r="OGV57" s="14"/>
      <c r="OGW57" s="14"/>
      <c r="OGX57" s="14"/>
      <c r="OGY57" s="14"/>
      <c r="OGZ57" s="14"/>
      <c r="OHA57" s="14"/>
      <c r="OHB57" s="14"/>
      <c r="OHC57" s="14"/>
      <c r="OHD57" s="14"/>
      <c r="OHE57" s="14"/>
      <c r="OHF57" s="14"/>
      <c r="OHG57" s="14"/>
      <c r="OHH57" s="14"/>
      <c r="OHI57" s="14"/>
      <c r="OHJ57" s="14"/>
      <c r="OHK57" s="14"/>
      <c r="OHL57" s="14"/>
      <c r="OHM57" s="14"/>
      <c r="OHN57" s="14"/>
      <c r="OHO57" s="14"/>
      <c r="OHP57" s="14"/>
      <c r="OHQ57" s="14"/>
      <c r="OHR57" s="14"/>
      <c r="OHS57" s="14"/>
      <c r="OHT57" s="14"/>
      <c r="OHU57" s="14"/>
      <c r="OHV57" s="14"/>
      <c r="OHW57" s="14"/>
      <c r="OHX57" s="14"/>
      <c r="OHY57" s="14"/>
      <c r="OHZ57" s="14"/>
      <c r="OIA57" s="14"/>
      <c r="OIB57" s="14"/>
      <c r="OIC57" s="14"/>
      <c r="OID57" s="14"/>
      <c r="OIE57" s="14"/>
      <c r="OIF57" s="14"/>
      <c r="OIG57" s="14"/>
      <c r="OIH57" s="14"/>
      <c r="OII57" s="14"/>
      <c r="OIJ57" s="14"/>
      <c r="OIK57" s="14"/>
      <c r="OIL57" s="14"/>
      <c r="OIM57" s="14"/>
      <c r="OIN57" s="14"/>
      <c r="OIO57" s="14"/>
      <c r="OIP57" s="14"/>
      <c r="OIQ57" s="14"/>
      <c r="OIR57" s="14"/>
      <c r="OIS57" s="14"/>
      <c r="OIT57" s="14"/>
      <c r="OIU57" s="14"/>
      <c r="OIV57" s="14"/>
      <c r="OIW57" s="14"/>
      <c r="OIX57" s="14"/>
      <c r="OIY57" s="14"/>
      <c r="OIZ57" s="14"/>
      <c r="OJA57" s="14"/>
      <c r="OJB57" s="14"/>
      <c r="OJC57" s="14"/>
      <c r="OJD57" s="14"/>
      <c r="OJE57" s="14"/>
      <c r="OJF57" s="14"/>
      <c r="OJG57" s="14"/>
      <c r="OJH57" s="14"/>
      <c r="OJI57" s="14"/>
      <c r="OJJ57" s="14"/>
      <c r="OJK57" s="14"/>
      <c r="OJL57" s="14"/>
      <c r="OJM57" s="14"/>
      <c r="OJN57" s="14"/>
      <c r="OJO57" s="14"/>
      <c r="OJP57" s="14"/>
      <c r="OJQ57" s="14"/>
      <c r="OJR57" s="14"/>
      <c r="OJS57" s="14"/>
      <c r="OJT57" s="14"/>
      <c r="OJU57" s="14"/>
      <c r="OJV57" s="14"/>
      <c r="OJW57" s="14"/>
      <c r="OJX57" s="14"/>
      <c r="OJY57" s="14"/>
      <c r="OJZ57" s="14"/>
      <c r="OKA57" s="14"/>
      <c r="OKB57" s="14"/>
      <c r="OKC57" s="14"/>
      <c r="OKD57" s="14"/>
      <c r="OKE57" s="14"/>
      <c r="OKF57" s="14"/>
      <c r="OKG57" s="14"/>
      <c r="OKH57" s="14"/>
      <c r="OKI57" s="14"/>
      <c r="OKJ57" s="14"/>
      <c r="OKK57" s="14"/>
      <c r="OKL57" s="14"/>
      <c r="OKM57" s="14"/>
      <c r="OKN57" s="14"/>
      <c r="OKO57" s="14"/>
      <c r="OKP57" s="14"/>
      <c r="OKQ57" s="14"/>
      <c r="OKR57" s="14"/>
      <c r="OKS57" s="14"/>
      <c r="OKT57" s="14"/>
      <c r="OKU57" s="14"/>
      <c r="OKV57" s="14"/>
      <c r="OKW57" s="14"/>
      <c r="OKX57" s="14"/>
      <c r="OKY57" s="14"/>
      <c r="OKZ57" s="14"/>
      <c r="OLA57" s="14"/>
      <c r="OLB57" s="14"/>
      <c r="OLC57" s="14"/>
      <c r="OLD57" s="14"/>
      <c r="OLE57" s="14"/>
      <c r="OLF57" s="14"/>
      <c r="OLG57" s="14"/>
      <c r="OLH57" s="14"/>
      <c r="OLI57" s="14"/>
      <c r="OLJ57" s="14"/>
      <c r="OLK57" s="14"/>
      <c r="OLL57" s="14"/>
      <c r="OLM57" s="14"/>
      <c r="OLN57" s="14"/>
      <c r="OLO57" s="14"/>
      <c r="OLP57" s="14"/>
      <c r="OLQ57" s="14"/>
      <c r="OLR57" s="14"/>
      <c r="OLS57" s="14"/>
      <c r="OLT57" s="14"/>
      <c r="OLU57" s="14"/>
      <c r="OLV57" s="14"/>
      <c r="OLW57" s="14"/>
      <c r="OLX57" s="14"/>
      <c r="OLY57" s="14"/>
      <c r="OLZ57" s="14"/>
      <c r="OMA57" s="14"/>
      <c r="OMB57" s="14"/>
      <c r="OMC57" s="14"/>
      <c r="OMD57" s="14"/>
      <c r="OME57" s="14"/>
      <c r="OMF57" s="14"/>
      <c r="OMG57" s="14"/>
      <c r="OMH57" s="14"/>
      <c r="OMI57" s="14"/>
      <c r="OMJ57" s="14"/>
      <c r="OMK57" s="14"/>
      <c r="OML57" s="14"/>
      <c r="OMM57" s="14"/>
      <c r="OMN57" s="14"/>
      <c r="OMO57" s="14"/>
      <c r="OMP57" s="14"/>
      <c r="OMQ57" s="14"/>
      <c r="OMR57" s="14"/>
      <c r="OMS57" s="14"/>
      <c r="OMT57" s="14"/>
      <c r="OMU57" s="14"/>
      <c r="OMV57" s="14"/>
      <c r="OMW57" s="14"/>
      <c r="OMX57" s="14"/>
      <c r="OMY57" s="14"/>
      <c r="OMZ57" s="14"/>
      <c r="ONA57" s="14"/>
      <c r="ONB57" s="14"/>
      <c r="ONC57" s="14"/>
      <c r="OND57" s="14"/>
      <c r="ONE57" s="14"/>
      <c r="ONF57" s="14"/>
      <c r="ONG57" s="14"/>
      <c r="ONH57" s="14"/>
      <c r="ONI57" s="14"/>
      <c r="ONJ57" s="14"/>
      <c r="ONK57" s="14"/>
      <c r="ONL57" s="14"/>
      <c r="ONM57" s="14"/>
      <c r="ONN57" s="14"/>
      <c r="ONO57" s="14"/>
      <c r="ONP57" s="14"/>
      <c r="ONQ57" s="14"/>
      <c r="ONR57" s="14"/>
      <c r="ONS57" s="14"/>
      <c r="ONT57" s="14"/>
      <c r="ONU57" s="14"/>
      <c r="ONV57" s="14"/>
      <c r="ONW57" s="14"/>
      <c r="ONX57" s="14"/>
      <c r="ONY57" s="14"/>
      <c r="ONZ57" s="14"/>
      <c r="OOA57" s="14"/>
      <c r="OOB57" s="14"/>
      <c r="OOC57" s="14"/>
      <c r="OOD57" s="14"/>
      <c r="OOE57" s="14"/>
      <c r="OOF57" s="14"/>
      <c r="OOG57" s="14"/>
      <c r="OOH57" s="14"/>
      <c r="OOI57" s="14"/>
      <c r="OOJ57" s="14"/>
      <c r="OOK57" s="14"/>
      <c r="OOL57" s="14"/>
      <c r="OOM57" s="14"/>
      <c r="OON57" s="14"/>
      <c r="OOO57" s="14"/>
      <c r="OOP57" s="14"/>
      <c r="OOQ57" s="14"/>
      <c r="OOR57" s="14"/>
      <c r="OOS57" s="14"/>
      <c r="OOT57" s="14"/>
      <c r="OOU57" s="14"/>
      <c r="OOV57" s="14"/>
      <c r="OOW57" s="14"/>
      <c r="OOX57" s="14"/>
      <c r="OOY57" s="14"/>
      <c r="OOZ57" s="14"/>
      <c r="OPA57" s="14"/>
      <c r="OPB57" s="14"/>
      <c r="OPC57" s="14"/>
      <c r="OPD57" s="14"/>
      <c r="OPE57" s="14"/>
      <c r="OPF57" s="14"/>
      <c r="OPG57" s="14"/>
      <c r="OPH57" s="14"/>
      <c r="OPI57" s="14"/>
      <c r="OPJ57" s="14"/>
      <c r="OPK57" s="14"/>
      <c r="OPL57" s="14"/>
      <c r="OPM57" s="14"/>
      <c r="OPN57" s="14"/>
      <c r="OPO57" s="14"/>
      <c r="OPP57" s="14"/>
      <c r="OPQ57" s="14"/>
      <c r="OPR57" s="14"/>
      <c r="OPS57" s="14"/>
      <c r="OPT57" s="14"/>
      <c r="OPU57" s="14"/>
      <c r="OPV57" s="14"/>
      <c r="OPW57" s="14"/>
      <c r="OPX57" s="14"/>
      <c r="OPY57" s="14"/>
      <c r="OPZ57" s="14"/>
      <c r="OQA57" s="14"/>
      <c r="OQB57" s="14"/>
      <c r="OQC57" s="14"/>
      <c r="OQD57" s="14"/>
      <c r="OQE57" s="14"/>
      <c r="OQF57" s="14"/>
      <c r="OQG57" s="14"/>
      <c r="OQH57" s="14"/>
      <c r="OQI57" s="14"/>
      <c r="OQJ57" s="14"/>
      <c r="OQK57" s="14"/>
      <c r="OQL57" s="14"/>
      <c r="OQM57" s="14"/>
      <c r="OQN57" s="14"/>
      <c r="OQO57" s="14"/>
      <c r="OQP57" s="14"/>
      <c r="OQQ57" s="14"/>
      <c r="OQR57" s="14"/>
      <c r="OQS57" s="14"/>
      <c r="OQT57" s="14"/>
      <c r="OQU57" s="14"/>
      <c r="OQV57" s="14"/>
      <c r="OQW57" s="14"/>
      <c r="OQX57" s="14"/>
      <c r="OQY57" s="14"/>
      <c r="OQZ57" s="14"/>
      <c r="ORA57" s="14"/>
      <c r="ORB57" s="14"/>
      <c r="ORC57" s="14"/>
      <c r="ORD57" s="14"/>
      <c r="ORE57" s="14"/>
      <c r="ORF57" s="14"/>
      <c r="ORG57" s="14"/>
      <c r="ORH57" s="14"/>
      <c r="ORI57" s="14"/>
      <c r="ORJ57" s="14"/>
      <c r="ORK57" s="14"/>
      <c r="ORL57" s="14"/>
      <c r="ORM57" s="14"/>
      <c r="ORN57" s="14"/>
      <c r="ORO57" s="14"/>
      <c r="ORP57" s="14"/>
      <c r="ORQ57" s="14"/>
      <c r="ORR57" s="14"/>
      <c r="ORS57" s="14"/>
      <c r="ORT57" s="14"/>
      <c r="ORU57" s="14"/>
      <c r="ORV57" s="14"/>
      <c r="ORW57" s="14"/>
      <c r="ORX57" s="14"/>
      <c r="ORY57" s="14"/>
      <c r="ORZ57" s="14"/>
      <c r="OSA57" s="14"/>
      <c r="OSB57" s="14"/>
      <c r="OSC57" s="14"/>
      <c r="OSD57" s="14"/>
      <c r="OSE57" s="14"/>
      <c r="OSF57" s="14"/>
      <c r="OSG57" s="14"/>
      <c r="OSH57" s="14"/>
      <c r="OSI57" s="14"/>
      <c r="OSJ57" s="14"/>
      <c r="OSK57" s="14"/>
      <c r="OSL57" s="14"/>
      <c r="OSM57" s="14"/>
      <c r="OSN57" s="14"/>
      <c r="OSO57" s="14"/>
      <c r="OSP57" s="14"/>
      <c r="OSQ57" s="14"/>
      <c r="OSR57" s="14"/>
      <c r="OSS57" s="14"/>
      <c r="OST57" s="14"/>
      <c r="OSU57" s="14"/>
      <c r="OSV57" s="14"/>
      <c r="OSW57" s="14"/>
      <c r="OSX57" s="14"/>
      <c r="OSY57" s="14"/>
      <c r="OSZ57" s="14"/>
      <c r="OTA57" s="14"/>
      <c r="OTB57" s="14"/>
      <c r="OTC57" s="14"/>
      <c r="OTD57" s="14"/>
      <c r="OTE57" s="14"/>
      <c r="OTF57" s="14"/>
      <c r="OTG57" s="14"/>
      <c r="OTH57" s="14"/>
      <c r="OTI57" s="14"/>
      <c r="OTJ57" s="14"/>
      <c r="OTK57" s="14"/>
      <c r="OTL57" s="14"/>
      <c r="OTM57" s="14"/>
      <c r="OTN57" s="14"/>
      <c r="OTO57" s="14"/>
      <c r="OTP57" s="14"/>
      <c r="OTQ57" s="14"/>
      <c r="OTR57" s="14"/>
      <c r="OTS57" s="14"/>
      <c r="OTT57" s="14"/>
      <c r="OTU57" s="14"/>
      <c r="OTV57" s="14"/>
      <c r="OTW57" s="14"/>
      <c r="OTX57" s="14"/>
      <c r="OTY57" s="14"/>
      <c r="OTZ57" s="14"/>
      <c r="OUA57" s="14"/>
      <c r="OUB57" s="14"/>
      <c r="OUC57" s="14"/>
      <c r="OUD57" s="14"/>
      <c r="OUE57" s="14"/>
      <c r="OUF57" s="14"/>
      <c r="OUG57" s="14"/>
      <c r="OUH57" s="14"/>
      <c r="OUI57" s="14"/>
      <c r="OUJ57" s="14"/>
      <c r="OUK57" s="14"/>
      <c r="OUL57" s="14"/>
      <c r="OUM57" s="14"/>
      <c r="OUN57" s="14"/>
      <c r="OUO57" s="14"/>
      <c r="OUP57" s="14"/>
      <c r="OUQ57" s="14"/>
      <c r="OUR57" s="14"/>
      <c r="OUS57" s="14"/>
      <c r="OUT57" s="14"/>
      <c r="OUU57" s="14"/>
      <c r="OUV57" s="14"/>
      <c r="OUW57" s="14"/>
      <c r="OUX57" s="14"/>
      <c r="OUY57" s="14"/>
      <c r="OUZ57" s="14"/>
      <c r="OVA57" s="14"/>
      <c r="OVB57" s="14"/>
      <c r="OVC57" s="14"/>
      <c r="OVD57" s="14"/>
      <c r="OVE57" s="14"/>
      <c r="OVF57" s="14"/>
      <c r="OVG57" s="14"/>
      <c r="OVH57" s="14"/>
      <c r="OVI57" s="14"/>
      <c r="OVJ57" s="14"/>
      <c r="OVK57" s="14"/>
      <c r="OVL57" s="14"/>
      <c r="OVM57" s="14"/>
      <c r="OVN57" s="14"/>
      <c r="OVO57" s="14"/>
      <c r="OVP57" s="14"/>
      <c r="OVQ57" s="14"/>
      <c r="OVR57" s="14"/>
      <c r="OVS57" s="14"/>
      <c r="OVT57" s="14"/>
      <c r="OVU57" s="14"/>
      <c r="OVV57" s="14"/>
      <c r="OVW57" s="14"/>
      <c r="OVX57" s="14"/>
      <c r="OVY57" s="14"/>
      <c r="OVZ57" s="14"/>
      <c r="OWA57" s="14"/>
      <c r="OWB57" s="14"/>
      <c r="OWC57" s="14"/>
      <c r="OWD57" s="14"/>
      <c r="OWE57" s="14"/>
      <c r="OWF57" s="14"/>
      <c r="OWG57" s="14"/>
      <c r="OWH57" s="14"/>
      <c r="OWI57" s="14"/>
      <c r="OWJ57" s="14"/>
      <c r="OWK57" s="14"/>
      <c r="OWL57" s="14"/>
      <c r="OWM57" s="14"/>
      <c r="OWN57" s="14"/>
      <c r="OWO57" s="14"/>
      <c r="OWP57" s="14"/>
      <c r="OWQ57" s="14"/>
      <c r="OWR57" s="14"/>
      <c r="OWS57" s="14"/>
      <c r="OWT57" s="14"/>
      <c r="OWU57" s="14"/>
      <c r="OWV57" s="14"/>
      <c r="OWW57" s="14"/>
      <c r="OWX57" s="14"/>
      <c r="OWY57" s="14"/>
      <c r="OWZ57" s="14"/>
      <c r="OXA57" s="14"/>
      <c r="OXB57" s="14"/>
      <c r="OXC57" s="14"/>
      <c r="OXD57" s="14"/>
      <c r="OXE57" s="14"/>
      <c r="OXF57" s="14"/>
      <c r="OXG57" s="14"/>
      <c r="OXH57" s="14"/>
      <c r="OXI57" s="14"/>
      <c r="OXJ57" s="14"/>
      <c r="OXK57" s="14"/>
      <c r="OXL57" s="14"/>
      <c r="OXM57" s="14"/>
      <c r="OXN57" s="14"/>
      <c r="OXO57" s="14"/>
      <c r="OXP57" s="14"/>
      <c r="OXQ57" s="14"/>
      <c r="OXR57" s="14"/>
      <c r="OXS57" s="14"/>
      <c r="OXT57" s="14"/>
      <c r="OXU57" s="14"/>
      <c r="OXV57" s="14"/>
      <c r="OXW57" s="14"/>
      <c r="OXX57" s="14"/>
      <c r="OXY57" s="14"/>
      <c r="OXZ57" s="14"/>
      <c r="OYA57" s="14"/>
      <c r="OYB57" s="14"/>
      <c r="OYC57" s="14"/>
      <c r="OYD57" s="14"/>
      <c r="OYE57" s="14"/>
      <c r="OYF57" s="14"/>
      <c r="OYG57" s="14"/>
      <c r="OYH57" s="14"/>
      <c r="OYI57" s="14"/>
      <c r="OYJ57" s="14"/>
      <c r="OYK57" s="14"/>
      <c r="OYL57" s="14"/>
      <c r="OYM57" s="14"/>
      <c r="OYN57" s="14"/>
      <c r="OYO57" s="14"/>
      <c r="OYP57" s="14"/>
      <c r="OYQ57" s="14"/>
      <c r="OYR57" s="14"/>
      <c r="OYS57" s="14"/>
      <c r="OYT57" s="14"/>
      <c r="OYU57" s="14"/>
      <c r="OYV57" s="14"/>
      <c r="OYW57" s="14"/>
      <c r="OYX57" s="14"/>
      <c r="OYY57" s="14"/>
      <c r="OYZ57" s="14"/>
      <c r="OZA57" s="14"/>
      <c r="OZB57" s="14"/>
      <c r="OZC57" s="14"/>
      <c r="OZD57" s="14"/>
      <c r="OZE57" s="14"/>
      <c r="OZF57" s="14"/>
      <c r="OZG57" s="14"/>
      <c r="OZH57" s="14"/>
      <c r="OZI57" s="14"/>
      <c r="OZJ57" s="14"/>
      <c r="OZK57" s="14"/>
      <c r="OZL57" s="14"/>
      <c r="OZM57" s="14"/>
      <c r="OZN57" s="14"/>
      <c r="OZO57" s="14"/>
      <c r="OZP57" s="14"/>
      <c r="OZQ57" s="14"/>
      <c r="OZR57" s="14"/>
      <c r="OZS57" s="14"/>
      <c r="OZT57" s="14"/>
      <c r="OZU57" s="14"/>
      <c r="OZV57" s="14"/>
      <c r="OZW57" s="14"/>
      <c r="OZX57" s="14"/>
      <c r="OZY57" s="14"/>
      <c r="OZZ57" s="14"/>
      <c r="PAA57" s="14"/>
      <c r="PAB57" s="14"/>
      <c r="PAC57" s="14"/>
      <c r="PAD57" s="14"/>
      <c r="PAE57" s="14"/>
      <c r="PAF57" s="14"/>
      <c r="PAG57" s="14"/>
      <c r="PAH57" s="14"/>
      <c r="PAI57" s="14"/>
      <c r="PAJ57" s="14"/>
      <c r="PAK57" s="14"/>
      <c r="PAL57" s="14"/>
      <c r="PAM57" s="14"/>
      <c r="PAN57" s="14"/>
      <c r="PAO57" s="14"/>
      <c r="PAP57" s="14"/>
      <c r="PAQ57" s="14"/>
      <c r="PAR57" s="14"/>
      <c r="PAS57" s="14"/>
      <c r="PAT57" s="14"/>
      <c r="PAU57" s="14"/>
      <c r="PAV57" s="14"/>
      <c r="PAW57" s="14"/>
      <c r="PAX57" s="14"/>
      <c r="PAY57" s="14"/>
      <c r="PAZ57" s="14"/>
      <c r="PBA57" s="14"/>
      <c r="PBB57" s="14"/>
      <c r="PBC57" s="14"/>
      <c r="PBD57" s="14"/>
      <c r="PBE57" s="14"/>
      <c r="PBF57" s="14"/>
      <c r="PBG57" s="14"/>
      <c r="PBH57" s="14"/>
      <c r="PBI57" s="14"/>
      <c r="PBJ57" s="14"/>
      <c r="PBK57" s="14"/>
      <c r="PBL57" s="14"/>
      <c r="PBM57" s="14"/>
      <c r="PBN57" s="14"/>
      <c r="PBO57" s="14"/>
      <c r="PBP57" s="14"/>
      <c r="PBQ57" s="14"/>
      <c r="PBR57" s="14"/>
      <c r="PBS57" s="14"/>
      <c r="PBT57" s="14"/>
      <c r="PBU57" s="14"/>
      <c r="PBV57" s="14"/>
      <c r="PBW57" s="14"/>
      <c r="PBX57" s="14"/>
      <c r="PBY57" s="14"/>
      <c r="PBZ57" s="14"/>
      <c r="PCA57" s="14"/>
      <c r="PCB57" s="14"/>
      <c r="PCC57" s="14"/>
      <c r="PCD57" s="14"/>
      <c r="PCE57" s="14"/>
      <c r="PCF57" s="14"/>
      <c r="PCG57" s="14"/>
      <c r="PCH57" s="14"/>
      <c r="PCI57" s="14"/>
      <c r="PCJ57" s="14"/>
      <c r="PCK57" s="14"/>
      <c r="PCL57" s="14"/>
      <c r="PCM57" s="14"/>
      <c r="PCN57" s="14"/>
      <c r="PCO57" s="14"/>
      <c r="PCP57" s="14"/>
      <c r="PCQ57" s="14"/>
      <c r="PCR57" s="14"/>
      <c r="PCS57" s="14"/>
      <c r="PCT57" s="14"/>
      <c r="PCU57" s="14"/>
      <c r="PCV57" s="14"/>
      <c r="PCW57" s="14"/>
      <c r="PCX57" s="14"/>
      <c r="PCY57" s="14"/>
      <c r="PCZ57" s="14"/>
      <c r="PDA57" s="14"/>
      <c r="PDB57" s="14"/>
      <c r="PDC57" s="14"/>
      <c r="PDD57" s="14"/>
      <c r="PDE57" s="14"/>
      <c r="PDF57" s="14"/>
      <c r="PDG57" s="14"/>
      <c r="PDH57" s="14"/>
      <c r="PDI57" s="14"/>
      <c r="PDJ57" s="14"/>
      <c r="PDK57" s="14"/>
      <c r="PDL57" s="14"/>
      <c r="PDM57" s="14"/>
      <c r="PDN57" s="14"/>
      <c r="PDO57" s="14"/>
      <c r="PDP57" s="14"/>
      <c r="PDQ57" s="14"/>
      <c r="PDR57" s="14"/>
      <c r="PDS57" s="14"/>
      <c r="PDT57" s="14"/>
      <c r="PDU57" s="14"/>
      <c r="PDV57" s="14"/>
      <c r="PDW57" s="14"/>
      <c r="PDX57" s="14"/>
      <c r="PDY57" s="14"/>
      <c r="PDZ57" s="14"/>
      <c r="PEA57" s="14"/>
      <c r="PEB57" s="14"/>
      <c r="PEC57" s="14"/>
      <c r="PED57" s="14"/>
      <c r="PEE57" s="14"/>
      <c r="PEF57" s="14"/>
      <c r="PEG57" s="14"/>
      <c r="PEH57" s="14"/>
      <c r="PEI57" s="14"/>
      <c r="PEJ57" s="14"/>
      <c r="PEK57" s="14"/>
      <c r="PEL57" s="14"/>
      <c r="PEM57" s="14"/>
      <c r="PEN57" s="14"/>
      <c r="PEO57" s="14"/>
      <c r="PEP57" s="14"/>
      <c r="PEQ57" s="14"/>
      <c r="PER57" s="14"/>
      <c r="PES57" s="14"/>
      <c r="PET57" s="14"/>
      <c r="PEU57" s="14"/>
      <c r="PEV57" s="14"/>
      <c r="PEW57" s="14"/>
      <c r="PEX57" s="14"/>
      <c r="PEY57" s="14"/>
      <c r="PEZ57" s="14"/>
      <c r="PFA57" s="14"/>
      <c r="PFB57" s="14"/>
      <c r="PFC57" s="14"/>
      <c r="PFD57" s="14"/>
      <c r="PFE57" s="14"/>
      <c r="PFF57" s="14"/>
      <c r="PFG57" s="14"/>
      <c r="PFH57" s="14"/>
      <c r="PFI57" s="14"/>
      <c r="PFJ57" s="14"/>
      <c r="PFK57" s="14"/>
      <c r="PFL57" s="14"/>
      <c r="PFM57" s="14"/>
      <c r="PFN57" s="14"/>
      <c r="PFO57" s="14"/>
      <c r="PFP57" s="14"/>
      <c r="PFQ57" s="14"/>
      <c r="PFR57" s="14"/>
      <c r="PFS57" s="14"/>
      <c r="PFT57" s="14"/>
      <c r="PFU57" s="14"/>
      <c r="PFV57" s="14"/>
      <c r="PFW57" s="14"/>
      <c r="PFX57" s="14"/>
      <c r="PFY57" s="14"/>
      <c r="PFZ57" s="14"/>
      <c r="PGA57" s="14"/>
      <c r="PGB57" s="14"/>
      <c r="PGC57" s="14"/>
      <c r="PGD57" s="14"/>
      <c r="PGE57" s="14"/>
      <c r="PGF57" s="14"/>
      <c r="PGG57" s="14"/>
      <c r="PGH57" s="14"/>
      <c r="PGI57" s="14"/>
      <c r="PGJ57" s="14"/>
      <c r="PGK57" s="14"/>
      <c r="PGL57" s="14"/>
      <c r="PGM57" s="14"/>
      <c r="PGN57" s="14"/>
      <c r="PGO57" s="14"/>
      <c r="PGP57" s="14"/>
      <c r="PGQ57" s="14"/>
      <c r="PGR57" s="14"/>
      <c r="PGS57" s="14"/>
      <c r="PGT57" s="14"/>
      <c r="PGU57" s="14"/>
      <c r="PGV57" s="14"/>
      <c r="PGW57" s="14"/>
      <c r="PGX57" s="14"/>
      <c r="PGY57" s="14"/>
      <c r="PGZ57" s="14"/>
      <c r="PHA57" s="14"/>
      <c r="PHB57" s="14"/>
      <c r="PHC57" s="14"/>
      <c r="PHD57" s="14"/>
      <c r="PHE57" s="14"/>
      <c r="PHF57" s="14"/>
      <c r="PHG57" s="14"/>
      <c r="PHH57" s="14"/>
      <c r="PHI57" s="14"/>
      <c r="PHJ57" s="14"/>
      <c r="PHK57" s="14"/>
      <c r="PHL57" s="14"/>
      <c r="PHM57" s="14"/>
      <c r="PHN57" s="14"/>
      <c r="PHO57" s="14"/>
      <c r="PHP57" s="14"/>
      <c r="PHQ57" s="14"/>
      <c r="PHR57" s="14"/>
      <c r="PHS57" s="14"/>
      <c r="PHT57" s="14"/>
      <c r="PHU57" s="14"/>
      <c r="PHV57" s="14"/>
      <c r="PHW57" s="14"/>
      <c r="PHX57" s="14"/>
      <c r="PHY57" s="14"/>
      <c r="PHZ57" s="14"/>
      <c r="PIA57" s="14"/>
      <c r="PIB57" s="14"/>
      <c r="PIC57" s="14"/>
      <c r="PID57" s="14"/>
      <c r="PIE57" s="14"/>
      <c r="PIF57" s="14"/>
      <c r="PIG57" s="14"/>
      <c r="PIH57" s="14"/>
      <c r="PII57" s="14"/>
      <c r="PIJ57" s="14"/>
      <c r="PIK57" s="14"/>
      <c r="PIL57" s="14"/>
      <c r="PIM57" s="14"/>
      <c r="PIN57" s="14"/>
      <c r="PIO57" s="14"/>
      <c r="PIP57" s="14"/>
      <c r="PIQ57" s="14"/>
      <c r="PIR57" s="14"/>
      <c r="PIS57" s="14"/>
      <c r="PIT57" s="14"/>
      <c r="PIU57" s="14"/>
      <c r="PIV57" s="14"/>
      <c r="PIW57" s="14"/>
      <c r="PIX57" s="14"/>
      <c r="PIY57" s="14"/>
      <c r="PIZ57" s="14"/>
      <c r="PJA57" s="14"/>
      <c r="PJB57" s="14"/>
      <c r="PJC57" s="14"/>
      <c r="PJD57" s="14"/>
      <c r="PJE57" s="14"/>
      <c r="PJF57" s="14"/>
      <c r="PJG57" s="14"/>
      <c r="PJH57" s="14"/>
      <c r="PJI57" s="14"/>
      <c r="PJJ57" s="14"/>
      <c r="PJK57" s="14"/>
      <c r="PJL57" s="14"/>
      <c r="PJM57" s="14"/>
      <c r="PJN57" s="14"/>
      <c r="PJO57" s="14"/>
      <c r="PJP57" s="14"/>
      <c r="PJQ57" s="14"/>
      <c r="PJR57" s="14"/>
      <c r="PJS57" s="14"/>
      <c r="PJT57" s="14"/>
      <c r="PJU57" s="14"/>
      <c r="PJV57" s="14"/>
      <c r="PJW57" s="14"/>
      <c r="PJX57" s="14"/>
      <c r="PJY57" s="14"/>
      <c r="PJZ57" s="14"/>
      <c r="PKA57" s="14"/>
      <c r="PKB57" s="14"/>
      <c r="PKC57" s="14"/>
      <c r="PKD57" s="14"/>
      <c r="PKE57" s="14"/>
      <c r="PKF57" s="14"/>
      <c r="PKG57" s="14"/>
      <c r="PKH57" s="14"/>
      <c r="PKI57" s="14"/>
      <c r="PKJ57" s="14"/>
      <c r="PKK57" s="14"/>
      <c r="PKL57" s="14"/>
      <c r="PKM57" s="14"/>
      <c r="PKN57" s="14"/>
      <c r="PKO57" s="14"/>
      <c r="PKP57" s="14"/>
      <c r="PKQ57" s="14"/>
      <c r="PKR57" s="14"/>
      <c r="PKS57" s="14"/>
      <c r="PKT57" s="14"/>
      <c r="PKU57" s="14"/>
      <c r="PKV57" s="14"/>
      <c r="PKW57" s="14"/>
      <c r="PKX57" s="14"/>
      <c r="PKY57" s="14"/>
      <c r="PKZ57" s="14"/>
      <c r="PLA57" s="14"/>
      <c r="PLB57" s="14"/>
      <c r="PLC57" s="14"/>
      <c r="PLD57" s="14"/>
      <c r="PLE57" s="14"/>
      <c r="PLF57" s="14"/>
      <c r="PLG57" s="14"/>
      <c r="PLH57" s="14"/>
      <c r="PLI57" s="14"/>
      <c r="PLJ57" s="14"/>
      <c r="PLK57" s="14"/>
      <c r="PLL57" s="14"/>
      <c r="PLM57" s="14"/>
      <c r="PLN57" s="14"/>
      <c r="PLO57" s="14"/>
      <c r="PLP57" s="14"/>
      <c r="PLQ57" s="14"/>
      <c r="PLR57" s="14"/>
      <c r="PLS57" s="14"/>
      <c r="PLT57" s="14"/>
      <c r="PLU57" s="14"/>
      <c r="PLV57" s="14"/>
      <c r="PLW57" s="14"/>
      <c r="PLX57" s="14"/>
      <c r="PLY57" s="14"/>
      <c r="PLZ57" s="14"/>
      <c r="PMA57" s="14"/>
      <c r="PMB57" s="14"/>
      <c r="PMC57" s="14"/>
      <c r="PMD57" s="14"/>
      <c r="PME57" s="14"/>
      <c r="PMF57" s="14"/>
      <c r="PMG57" s="14"/>
      <c r="PMH57" s="14"/>
      <c r="PMI57" s="14"/>
      <c r="PMJ57" s="14"/>
      <c r="PMK57" s="14"/>
      <c r="PML57" s="14"/>
      <c r="PMM57" s="14"/>
      <c r="PMN57" s="14"/>
      <c r="PMO57" s="14"/>
      <c r="PMP57" s="14"/>
      <c r="PMQ57" s="14"/>
      <c r="PMR57" s="14"/>
      <c r="PMS57" s="14"/>
      <c r="PMT57" s="14"/>
      <c r="PMU57" s="14"/>
      <c r="PMV57" s="14"/>
      <c r="PMW57" s="14"/>
      <c r="PMX57" s="14"/>
      <c r="PMY57" s="14"/>
      <c r="PMZ57" s="14"/>
      <c r="PNA57" s="14"/>
      <c r="PNB57" s="14"/>
      <c r="PNC57" s="14"/>
      <c r="PND57" s="14"/>
      <c r="PNE57" s="14"/>
      <c r="PNF57" s="14"/>
      <c r="PNG57" s="14"/>
      <c r="PNH57" s="14"/>
      <c r="PNI57" s="14"/>
      <c r="PNJ57" s="14"/>
      <c r="PNK57" s="14"/>
      <c r="PNL57" s="14"/>
      <c r="PNM57" s="14"/>
      <c r="PNN57" s="14"/>
      <c r="PNO57" s="14"/>
      <c r="PNP57" s="14"/>
      <c r="PNQ57" s="14"/>
      <c r="PNR57" s="14"/>
      <c r="PNS57" s="14"/>
      <c r="PNT57" s="14"/>
      <c r="PNU57" s="14"/>
      <c r="PNV57" s="14"/>
      <c r="PNW57" s="14"/>
      <c r="PNX57" s="14"/>
      <c r="PNY57" s="14"/>
      <c r="PNZ57" s="14"/>
      <c r="POA57" s="14"/>
      <c r="POB57" s="14"/>
      <c r="POC57" s="14"/>
      <c r="POD57" s="14"/>
      <c r="POE57" s="14"/>
      <c r="POF57" s="14"/>
      <c r="POG57" s="14"/>
      <c r="POH57" s="14"/>
      <c r="POI57" s="14"/>
      <c r="POJ57" s="14"/>
      <c r="POK57" s="14"/>
      <c r="POL57" s="14"/>
      <c r="POM57" s="14"/>
      <c r="PON57" s="14"/>
      <c r="POO57" s="14"/>
      <c r="POP57" s="14"/>
      <c r="POQ57" s="14"/>
      <c r="POR57" s="14"/>
      <c r="POS57" s="14"/>
      <c r="POT57" s="14"/>
      <c r="POU57" s="14"/>
      <c r="POV57" s="14"/>
      <c r="POW57" s="14"/>
      <c r="POX57" s="14"/>
      <c r="POY57" s="14"/>
      <c r="POZ57" s="14"/>
      <c r="PPA57" s="14"/>
      <c r="PPB57" s="14"/>
      <c r="PPC57" s="14"/>
      <c r="PPD57" s="14"/>
      <c r="PPE57" s="14"/>
      <c r="PPF57" s="14"/>
      <c r="PPG57" s="14"/>
      <c r="PPH57" s="14"/>
      <c r="PPI57" s="14"/>
      <c r="PPJ57" s="14"/>
      <c r="PPK57" s="14"/>
      <c r="PPL57" s="14"/>
      <c r="PPM57" s="14"/>
      <c r="PPN57" s="14"/>
      <c r="PPO57" s="14"/>
      <c r="PPP57" s="14"/>
      <c r="PPQ57" s="14"/>
      <c r="PPR57" s="14"/>
      <c r="PPS57" s="14"/>
      <c r="PPT57" s="14"/>
      <c r="PPU57" s="14"/>
      <c r="PPV57" s="14"/>
      <c r="PPW57" s="14"/>
      <c r="PPX57" s="14"/>
      <c r="PPY57" s="14"/>
      <c r="PPZ57" s="14"/>
      <c r="PQA57" s="14"/>
      <c r="PQB57" s="14"/>
      <c r="PQC57" s="14"/>
      <c r="PQD57" s="14"/>
      <c r="PQE57" s="14"/>
      <c r="PQF57" s="14"/>
      <c r="PQG57" s="14"/>
      <c r="PQH57" s="14"/>
      <c r="PQI57" s="14"/>
      <c r="PQJ57" s="14"/>
      <c r="PQK57" s="14"/>
      <c r="PQL57" s="14"/>
      <c r="PQM57" s="14"/>
      <c r="PQN57" s="14"/>
      <c r="PQO57" s="14"/>
      <c r="PQP57" s="14"/>
      <c r="PQQ57" s="14"/>
      <c r="PQR57" s="14"/>
      <c r="PQS57" s="14"/>
      <c r="PQT57" s="14"/>
      <c r="PQU57" s="14"/>
      <c r="PQV57" s="14"/>
      <c r="PQW57" s="14"/>
      <c r="PQX57" s="14"/>
      <c r="PQY57" s="14"/>
      <c r="PQZ57" s="14"/>
      <c r="PRA57" s="14"/>
      <c r="PRB57" s="14"/>
      <c r="PRC57" s="14"/>
      <c r="PRD57" s="14"/>
      <c r="PRE57" s="14"/>
      <c r="PRF57" s="14"/>
      <c r="PRG57" s="14"/>
      <c r="PRH57" s="14"/>
      <c r="PRI57" s="14"/>
      <c r="PRJ57" s="14"/>
      <c r="PRK57" s="14"/>
      <c r="PRL57" s="14"/>
      <c r="PRM57" s="14"/>
      <c r="PRN57" s="14"/>
      <c r="PRO57" s="14"/>
      <c r="PRP57" s="14"/>
      <c r="PRQ57" s="14"/>
      <c r="PRR57" s="14"/>
      <c r="PRS57" s="14"/>
      <c r="PRT57" s="14"/>
      <c r="PRU57" s="14"/>
      <c r="PRV57" s="14"/>
      <c r="PRW57" s="14"/>
      <c r="PRX57" s="14"/>
      <c r="PRY57" s="14"/>
      <c r="PRZ57" s="14"/>
      <c r="PSA57" s="14"/>
      <c r="PSB57" s="14"/>
      <c r="PSC57" s="14"/>
      <c r="PSD57" s="14"/>
      <c r="PSE57" s="14"/>
      <c r="PSF57" s="14"/>
      <c r="PSG57" s="14"/>
      <c r="PSH57" s="14"/>
      <c r="PSI57" s="14"/>
      <c r="PSJ57" s="14"/>
      <c r="PSK57" s="14"/>
      <c r="PSL57" s="14"/>
      <c r="PSM57" s="14"/>
      <c r="PSN57" s="14"/>
      <c r="PSO57" s="14"/>
      <c r="PSP57" s="14"/>
      <c r="PSQ57" s="14"/>
      <c r="PSR57" s="14"/>
      <c r="PSS57" s="14"/>
      <c r="PST57" s="14"/>
      <c r="PSU57" s="14"/>
      <c r="PSV57" s="14"/>
      <c r="PSW57" s="14"/>
      <c r="PSX57" s="14"/>
      <c r="PSY57" s="14"/>
      <c r="PSZ57" s="14"/>
      <c r="PTA57" s="14"/>
      <c r="PTB57" s="14"/>
      <c r="PTC57" s="14"/>
      <c r="PTD57" s="14"/>
      <c r="PTE57" s="14"/>
      <c r="PTF57" s="14"/>
      <c r="PTG57" s="14"/>
      <c r="PTH57" s="14"/>
      <c r="PTI57" s="14"/>
      <c r="PTJ57" s="14"/>
      <c r="PTK57" s="14"/>
      <c r="PTL57" s="14"/>
      <c r="PTM57" s="14"/>
      <c r="PTN57" s="14"/>
      <c r="PTO57" s="14"/>
      <c r="PTP57" s="14"/>
      <c r="PTQ57" s="14"/>
      <c r="PTR57" s="14"/>
      <c r="PTS57" s="14"/>
      <c r="PTT57" s="14"/>
      <c r="PTU57" s="14"/>
      <c r="PTV57" s="14"/>
      <c r="PTW57" s="14"/>
      <c r="PTX57" s="14"/>
      <c r="PTY57" s="14"/>
      <c r="PTZ57" s="14"/>
      <c r="PUA57" s="14"/>
      <c r="PUB57" s="14"/>
      <c r="PUC57" s="14"/>
      <c r="PUD57" s="14"/>
      <c r="PUE57" s="14"/>
      <c r="PUF57" s="14"/>
      <c r="PUG57" s="14"/>
      <c r="PUH57" s="14"/>
      <c r="PUI57" s="14"/>
      <c r="PUJ57" s="14"/>
      <c r="PUK57" s="14"/>
      <c r="PUL57" s="14"/>
      <c r="PUM57" s="14"/>
      <c r="PUN57" s="14"/>
      <c r="PUO57" s="14"/>
      <c r="PUP57" s="14"/>
      <c r="PUQ57" s="14"/>
      <c r="PUR57" s="14"/>
      <c r="PUS57" s="14"/>
      <c r="PUT57" s="14"/>
      <c r="PUU57" s="14"/>
      <c r="PUV57" s="14"/>
      <c r="PUW57" s="14"/>
      <c r="PUX57" s="14"/>
      <c r="PUY57" s="14"/>
      <c r="PUZ57" s="14"/>
      <c r="PVA57" s="14"/>
      <c r="PVB57" s="14"/>
      <c r="PVC57" s="14"/>
      <c r="PVD57" s="14"/>
      <c r="PVE57" s="14"/>
      <c r="PVF57" s="14"/>
      <c r="PVG57" s="14"/>
      <c r="PVH57" s="14"/>
      <c r="PVI57" s="14"/>
      <c r="PVJ57" s="14"/>
      <c r="PVK57" s="14"/>
      <c r="PVL57" s="14"/>
      <c r="PVM57" s="14"/>
      <c r="PVN57" s="14"/>
      <c r="PVO57" s="14"/>
      <c r="PVP57" s="14"/>
      <c r="PVQ57" s="14"/>
      <c r="PVR57" s="14"/>
      <c r="PVS57" s="14"/>
      <c r="PVT57" s="14"/>
      <c r="PVU57" s="14"/>
      <c r="PVV57" s="14"/>
      <c r="PVW57" s="14"/>
      <c r="PVX57" s="14"/>
      <c r="PVY57" s="14"/>
      <c r="PVZ57" s="14"/>
      <c r="PWA57" s="14"/>
      <c r="PWB57" s="14"/>
      <c r="PWC57" s="14"/>
      <c r="PWD57" s="14"/>
      <c r="PWE57" s="14"/>
      <c r="PWF57" s="14"/>
      <c r="PWG57" s="14"/>
      <c r="PWH57" s="14"/>
      <c r="PWI57" s="14"/>
      <c r="PWJ57" s="14"/>
      <c r="PWK57" s="14"/>
      <c r="PWL57" s="14"/>
      <c r="PWM57" s="14"/>
      <c r="PWN57" s="14"/>
      <c r="PWO57" s="14"/>
      <c r="PWP57" s="14"/>
      <c r="PWQ57" s="14"/>
      <c r="PWR57" s="14"/>
      <c r="PWS57" s="14"/>
      <c r="PWT57" s="14"/>
      <c r="PWU57" s="14"/>
      <c r="PWV57" s="14"/>
      <c r="PWW57" s="14"/>
      <c r="PWX57" s="14"/>
      <c r="PWY57" s="14"/>
      <c r="PWZ57" s="14"/>
      <c r="PXA57" s="14"/>
      <c r="PXB57" s="14"/>
      <c r="PXC57" s="14"/>
      <c r="PXD57" s="14"/>
      <c r="PXE57" s="14"/>
      <c r="PXF57" s="14"/>
      <c r="PXG57" s="14"/>
      <c r="PXH57" s="14"/>
      <c r="PXI57" s="14"/>
      <c r="PXJ57" s="14"/>
      <c r="PXK57" s="14"/>
      <c r="PXL57" s="14"/>
      <c r="PXM57" s="14"/>
      <c r="PXN57" s="14"/>
      <c r="PXO57" s="14"/>
      <c r="PXP57" s="14"/>
      <c r="PXQ57" s="14"/>
      <c r="PXR57" s="14"/>
      <c r="PXS57" s="14"/>
      <c r="PXT57" s="14"/>
      <c r="PXU57" s="14"/>
      <c r="PXV57" s="14"/>
      <c r="PXW57" s="14"/>
      <c r="PXX57" s="14"/>
      <c r="PXY57" s="14"/>
      <c r="PXZ57" s="14"/>
      <c r="PYA57" s="14"/>
      <c r="PYB57" s="14"/>
      <c r="PYC57" s="14"/>
      <c r="PYD57" s="14"/>
      <c r="PYE57" s="14"/>
      <c r="PYF57" s="14"/>
      <c r="PYG57" s="14"/>
      <c r="PYH57" s="14"/>
      <c r="PYI57" s="14"/>
      <c r="PYJ57" s="14"/>
      <c r="PYK57" s="14"/>
      <c r="PYL57" s="14"/>
      <c r="PYM57" s="14"/>
      <c r="PYN57" s="14"/>
      <c r="PYO57" s="14"/>
      <c r="PYP57" s="14"/>
      <c r="PYQ57" s="14"/>
      <c r="PYR57" s="14"/>
      <c r="PYS57" s="14"/>
      <c r="PYT57" s="14"/>
      <c r="PYU57" s="14"/>
      <c r="PYV57" s="14"/>
      <c r="PYW57" s="14"/>
      <c r="PYX57" s="14"/>
      <c r="PYY57" s="14"/>
      <c r="PYZ57" s="14"/>
      <c r="PZA57" s="14"/>
      <c r="PZB57" s="14"/>
      <c r="PZC57" s="14"/>
      <c r="PZD57" s="14"/>
      <c r="PZE57" s="14"/>
      <c r="PZF57" s="14"/>
      <c r="PZG57" s="14"/>
      <c r="PZH57" s="14"/>
      <c r="PZI57" s="14"/>
      <c r="PZJ57" s="14"/>
      <c r="PZK57" s="14"/>
      <c r="PZL57" s="14"/>
      <c r="PZM57" s="14"/>
      <c r="PZN57" s="14"/>
      <c r="PZO57" s="14"/>
      <c r="PZP57" s="14"/>
      <c r="PZQ57" s="14"/>
      <c r="PZR57" s="14"/>
      <c r="PZS57" s="14"/>
      <c r="PZT57" s="14"/>
      <c r="PZU57" s="14"/>
      <c r="PZV57" s="14"/>
      <c r="PZW57" s="14"/>
      <c r="PZX57" s="14"/>
      <c r="PZY57" s="14"/>
      <c r="PZZ57" s="14"/>
      <c r="QAA57" s="14"/>
      <c r="QAB57" s="14"/>
      <c r="QAC57" s="14"/>
      <c r="QAD57" s="14"/>
      <c r="QAE57" s="14"/>
      <c r="QAF57" s="14"/>
      <c r="QAG57" s="14"/>
      <c r="QAH57" s="14"/>
      <c r="QAI57" s="14"/>
      <c r="QAJ57" s="14"/>
      <c r="QAK57" s="14"/>
      <c r="QAL57" s="14"/>
      <c r="QAM57" s="14"/>
      <c r="QAN57" s="14"/>
      <c r="QAO57" s="14"/>
      <c r="QAP57" s="14"/>
      <c r="QAQ57" s="14"/>
      <c r="QAR57" s="14"/>
      <c r="QAS57" s="14"/>
      <c r="QAT57" s="14"/>
      <c r="QAU57" s="14"/>
      <c r="QAV57" s="14"/>
      <c r="QAW57" s="14"/>
      <c r="QAX57" s="14"/>
      <c r="QAY57" s="14"/>
      <c r="QAZ57" s="14"/>
      <c r="QBA57" s="14"/>
      <c r="QBB57" s="14"/>
      <c r="QBC57" s="14"/>
      <c r="QBD57" s="14"/>
      <c r="QBE57" s="14"/>
      <c r="QBF57" s="14"/>
      <c r="QBG57" s="14"/>
      <c r="QBH57" s="14"/>
      <c r="QBI57" s="14"/>
      <c r="QBJ57" s="14"/>
      <c r="QBK57" s="14"/>
      <c r="QBL57" s="14"/>
      <c r="QBM57" s="14"/>
      <c r="QBN57" s="14"/>
      <c r="QBO57" s="14"/>
      <c r="QBP57" s="14"/>
      <c r="QBQ57" s="14"/>
      <c r="QBR57" s="14"/>
      <c r="QBS57" s="14"/>
      <c r="QBT57" s="14"/>
      <c r="QBU57" s="14"/>
      <c r="QBV57" s="14"/>
      <c r="QBW57" s="14"/>
      <c r="QBX57" s="14"/>
      <c r="QBY57" s="14"/>
      <c r="QBZ57" s="14"/>
      <c r="QCA57" s="14"/>
      <c r="QCB57" s="14"/>
      <c r="QCC57" s="14"/>
      <c r="QCD57" s="14"/>
      <c r="QCE57" s="14"/>
      <c r="QCF57" s="14"/>
      <c r="QCG57" s="14"/>
      <c r="QCH57" s="14"/>
      <c r="QCI57" s="14"/>
      <c r="QCJ57" s="14"/>
      <c r="QCK57" s="14"/>
      <c r="QCL57" s="14"/>
      <c r="QCM57" s="14"/>
      <c r="QCN57" s="14"/>
      <c r="QCO57" s="14"/>
      <c r="QCP57" s="14"/>
      <c r="QCQ57" s="14"/>
      <c r="QCR57" s="14"/>
      <c r="QCS57" s="14"/>
      <c r="QCT57" s="14"/>
      <c r="QCU57" s="14"/>
      <c r="QCV57" s="14"/>
      <c r="QCW57" s="14"/>
      <c r="QCX57" s="14"/>
      <c r="QCY57" s="14"/>
      <c r="QCZ57" s="14"/>
      <c r="QDA57" s="14"/>
      <c r="QDB57" s="14"/>
      <c r="QDC57" s="14"/>
      <c r="QDD57" s="14"/>
      <c r="QDE57" s="14"/>
      <c r="QDF57" s="14"/>
      <c r="QDG57" s="14"/>
      <c r="QDH57" s="14"/>
      <c r="QDI57" s="14"/>
      <c r="QDJ57" s="14"/>
      <c r="QDK57" s="14"/>
      <c r="QDL57" s="14"/>
      <c r="QDM57" s="14"/>
      <c r="QDN57" s="14"/>
      <c r="QDO57" s="14"/>
      <c r="QDP57" s="14"/>
      <c r="QDQ57" s="14"/>
      <c r="QDR57" s="14"/>
      <c r="QDS57" s="14"/>
      <c r="QDT57" s="14"/>
      <c r="QDU57" s="14"/>
      <c r="QDV57" s="14"/>
      <c r="QDW57" s="14"/>
      <c r="QDX57" s="14"/>
      <c r="QDY57" s="14"/>
      <c r="QDZ57" s="14"/>
      <c r="QEA57" s="14"/>
      <c r="QEB57" s="14"/>
      <c r="QEC57" s="14"/>
      <c r="QED57" s="14"/>
      <c r="QEE57" s="14"/>
      <c r="QEF57" s="14"/>
      <c r="QEG57" s="14"/>
      <c r="QEH57" s="14"/>
      <c r="QEI57" s="14"/>
      <c r="QEJ57" s="14"/>
      <c r="QEK57" s="14"/>
      <c r="QEL57" s="14"/>
      <c r="QEM57" s="14"/>
      <c r="QEN57" s="14"/>
      <c r="QEO57" s="14"/>
      <c r="QEP57" s="14"/>
      <c r="QEQ57" s="14"/>
      <c r="QER57" s="14"/>
      <c r="QES57" s="14"/>
      <c r="QET57" s="14"/>
      <c r="QEU57" s="14"/>
      <c r="QEV57" s="14"/>
      <c r="QEW57" s="14"/>
      <c r="QEX57" s="14"/>
      <c r="QEY57" s="14"/>
      <c r="QEZ57" s="14"/>
      <c r="QFA57" s="14"/>
      <c r="QFB57" s="14"/>
      <c r="QFC57" s="14"/>
      <c r="QFD57" s="14"/>
      <c r="QFE57" s="14"/>
      <c r="QFF57" s="14"/>
      <c r="QFG57" s="14"/>
      <c r="QFH57" s="14"/>
      <c r="QFI57" s="14"/>
      <c r="QFJ57" s="14"/>
      <c r="QFK57" s="14"/>
      <c r="QFL57" s="14"/>
      <c r="QFM57" s="14"/>
      <c r="QFN57" s="14"/>
      <c r="QFO57" s="14"/>
      <c r="QFP57" s="14"/>
      <c r="QFQ57" s="14"/>
      <c r="QFR57" s="14"/>
      <c r="QFS57" s="14"/>
      <c r="QFT57" s="14"/>
      <c r="QFU57" s="14"/>
      <c r="QFV57" s="14"/>
      <c r="QFW57" s="14"/>
      <c r="QFX57" s="14"/>
      <c r="QFY57" s="14"/>
      <c r="QFZ57" s="14"/>
      <c r="QGA57" s="14"/>
      <c r="QGB57" s="14"/>
      <c r="QGC57" s="14"/>
      <c r="QGD57" s="14"/>
      <c r="QGE57" s="14"/>
      <c r="QGF57" s="14"/>
      <c r="QGG57" s="14"/>
      <c r="QGH57" s="14"/>
      <c r="QGI57" s="14"/>
      <c r="QGJ57" s="14"/>
      <c r="QGK57" s="14"/>
      <c r="QGL57" s="14"/>
      <c r="QGM57" s="14"/>
      <c r="QGN57" s="14"/>
      <c r="QGO57" s="14"/>
      <c r="QGP57" s="14"/>
      <c r="QGQ57" s="14"/>
      <c r="QGR57" s="14"/>
      <c r="QGS57" s="14"/>
      <c r="QGT57" s="14"/>
      <c r="QGU57" s="14"/>
      <c r="QGV57" s="14"/>
      <c r="QGW57" s="14"/>
      <c r="QGX57" s="14"/>
      <c r="QGY57" s="14"/>
      <c r="QGZ57" s="14"/>
      <c r="QHA57" s="14"/>
      <c r="QHB57" s="14"/>
      <c r="QHC57" s="14"/>
      <c r="QHD57" s="14"/>
      <c r="QHE57" s="14"/>
      <c r="QHF57" s="14"/>
      <c r="QHG57" s="14"/>
      <c r="QHH57" s="14"/>
      <c r="QHI57" s="14"/>
      <c r="QHJ57" s="14"/>
      <c r="QHK57" s="14"/>
      <c r="QHL57" s="14"/>
      <c r="QHM57" s="14"/>
      <c r="QHN57" s="14"/>
      <c r="QHO57" s="14"/>
      <c r="QHP57" s="14"/>
      <c r="QHQ57" s="14"/>
      <c r="QHR57" s="14"/>
      <c r="QHS57" s="14"/>
      <c r="QHT57" s="14"/>
      <c r="QHU57" s="14"/>
      <c r="QHV57" s="14"/>
      <c r="QHW57" s="14"/>
      <c r="QHX57" s="14"/>
      <c r="QHY57" s="14"/>
      <c r="QHZ57" s="14"/>
      <c r="QIA57" s="14"/>
      <c r="QIB57" s="14"/>
      <c r="QIC57" s="14"/>
      <c r="QID57" s="14"/>
      <c r="QIE57" s="14"/>
      <c r="QIF57" s="14"/>
      <c r="QIG57" s="14"/>
      <c r="QIH57" s="14"/>
      <c r="QII57" s="14"/>
      <c r="QIJ57" s="14"/>
      <c r="QIK57" s="14"/>
      <c r="QIL57" s="14"/>
      <c r="QIM57" s="14"/>
      <c r="QIN57" s="14"/>
      <c r="QIO57" s="14"/>
      <c r="QIP57" s="14"/>
      <c r="QIQ57" s="14"/>
      <c r="QIR57" s="14"/>
      <c r="QIS57" s="14"/>
      <c r="QIT57" s="14"/>
      <c r="QIU57" s="14"/>
      <c r="QIV57" s="14"/>
      <c r="QIW57" s="14"/>
      <c r="QIX57" s="14"/>
      <c r="QIY57" s="14"/>
      <c r="QIZ57" s="14"/>
      <c r="QJA57" s="14"/>
      <c r="QJB57" s="14"/>
      <c r="QJC57" s="14"/>
      <c r="QJD57" s="14"/>
      <c r="QJE57" s="14"/>
      <c r="QJF57" s="14"/>
      <c r="QJG57" s="14"/>
      <c r="QJH57" s="14"/>
      <c r="QJI57" s="14"/>
      <c r="QJJ57" s="14"/>
      <c r="QJK57" s="14"/>
      <c r="QJL57" s="14"/>
      <c r="QJM57" s="14"/>
      <c r="QJN57" s="14"/>
      <c r="QJO57" s="14"/>
      <c r="QJP57" s="14"/>
      <c r="QJQ57" s="14"/>
      <c r="QJR57" s="14"/>
      <c r="QJS57" s="14"/>
      <c r="QJT57" s="14"/>
      <c r="QJU57" s="14"/>
      <c r="QJV57" s="14"/>
      <c r="QJW57" s="14"/>
      <c r="QJX57" s="14"/>
      <c r="QJY57" s="14"/>
      <c r="QJZ57" s="14"/>
      <c r="QKA57" s="14"/>
      <c r="QKB57" s="14"/>
      <c r="QKC57" s="14"/>
      <c r="QKD57" s="14"/>
      <c r="QKE57" s="14"/>
      <c r="QKF57" s="14"/>
      <c r="QKG57" s="14"/>
      <c r="QKH57" s="14"/>
      <c r="QKI57" s="14"/>
      <c r="QKJ57" s="14"/>
      <c r="QKK57" s="14"/>
      <c r="QKL57" s="14"/>
      <c r="QKM57" s="14"/>
      <c r="QKN57" s="14"/>
      <c r="QKO57" s="14"/>
      <c r="QKP57" s="14"/>
      <c r="QKQ57" s="14"/>
      <c r="QKR57" s="14"/>
      <c r="QKS57" s="14"/>
      <c r="QKT57" s="14"/>
      <c r="QKU57" s="14"/>
      <c r="QKV57" s="14"/>
      <c r="QKW57" s="14"/>
      <c r="QKX57" s="14"/>
      <c r="QKY57" s="14"/>
      <c r="QKZ57" s="14"/>
      <c r="QLA57" s="14"/>
      <c r="QLB57" s="14"/>
      <c r="QLC57" s="14"/>
      <c r="QLD57" s="14"/>
      <c r="QLE57" s="14"/>
      <c r="QLF57" s="14"/>
      <c r="QLG57" s="14"/>
      <c r="QLH57" s="14"/>
      <c r="QLI57" s="14"/>
      <c r="QLJ57" s="14"/>
      <c r="QLK57" s="14"/>
      <c r="QLL57" s="14"/>
      <c r="QLM57" s="14"/>
      <c r="QLN57" s="14"/>
      <c r="QLO57" s="14"/>
      <c r="QLP57" s="14"/>
      <c r="QLQ57" s="14"/>
      <c r="QLR57" s="14"/>
      <c r="QLS57" s="14"/>
      <c r="QLT57" s="14"/>
      <c r="QLU57" s="14"/>
      <c r="QLV57" s="14"/>
      <c r="QLW57" s="14"/>
      <c r="QLX57" s="14"/>
      <c r="QLY57" s="14"/>
      <c r="QLZ57" s="14"/>
      <c r="QMA57" s="14"/>
      <c r="QMB57" s="14"/>
      <c r="QMC57" s="14"/>
      <c r="QMD57" s="14"/>
      <c r="QME57" s="14"/>
      <c r="QMF57" s="14"/>
      <c r="QMG57" s="14"/>
      <c r="QMH57" s="14"/>
      <c r="QMI57" s="14"/>
      <c r="QMJ57" s="14"/>
      <c r="QMK57" s="14"/>
      <c r="QML57" s="14"/>
      <c r="QMM57" s="14"/>
      <c r="QMN57" s="14"/>
      <c r="QMO57" s="14"/>
      <c r="QMP57" s="14"/>
      <c r="QMQ57" s="14"/>
      <c r="QMR57" s="14"/>
      <c r="QMS57" s="14"/>
      <c r="QMT57" s="14"/>
      <c r="QMU57" s="14"/>
      <c r="QMV57" s="14"/>
      <c r="QMW57" s="14"/>
      <c r="QMX57" s="14"/>
      <c r="QMY57" s="14"/>
      <c r="QMZ57" s="14"/>
      <c r="QNA57" s="14"/>
      <c r="QNB57" s="14"/>
      <c r="QNC57" s="14"/>
      <c r="QND57" s="14"/>
      <c r="QNE57" s="14"/>
      <c r="QNF57" s="14"/>
      <c r="QNG57" s="14"/>
      <c r="QNH57" s="14"/>
      <c r="QNI57" s="14"/>
      <c r="QNJ57" s="14"/>
      <c r="QNK57" s="14"/>
      <c r="QNL57" s="14"/>
      <c r="QNM57" s="14"/>
      <c r="QNN57" s="14"/>
      <c r="QNO57" s="14"/>
      <c r="QNP57" s="14"/>
      <c r="QNQ57" s="14"/>
      <c r="QNR57" s="14"/>
      <c r="QNS57" s="14"/>
      <c r="QNT57" s="14"/>
      <c r="QNU57" s="14"/>
      <c r="QNV57" s="14"/>
      <c r="QNW57" s="14"/>
      <c r="QNX57" s="14"/>
      <c r="QNY57" s="14"/>
      <c r="QNZ57" s="14"/>
      <c r="QOA57" s="14"/>
      <c r="QOB57" s="14"/>
      <c r="QOC57" s="14"/>
      <c r="QOD57" s="14"/>
      <c r="QOE57" s="14"/>
      <c r="QOF57" s="14"/>
      <c r="QOG57" s="14"/>
      <c r="QOH57" s="14"/>
      <c r="QOI57" s="14"/>
      <c r="QOJ57" s="14"/>
      <c r="QOK57" s="14"/>
      <c r="QOL57" s="14"/>
      <c r="QOM57" s="14"/>
      <c r="QON57" s="14"/>
      <c r="QOO57" s="14"/>
      <c r="QOP57" s="14"/>
      <c r="QOQ57" s="14"/>
      <c r="QOR57" s="14"/>
      <c r="QOS57" s="14"/>
      <c r="QOT57" s="14"/>
      <c r="QOU57" s="14"/>
      <c r="QOV57" s="14"/>
      <c r="QOW57" s="14"/>
      <c r="QOX57" s="14"/>
      <c r="QOY57" s="14"/>
      <c r="QOZ57" s="14"/>
      <c r="QPA57" s="14"/>
      <c r="QPB57" s="14"/>
      <c r="QPC57" s="14"/>
      <c r="QPD57" s="14"/>
      <c r="QPE57" s="14"/>
      <c r="QPF57" s="14"/>
      <c r="QPG57" s="14"/>
      <c r="QPH57" s="14"/>
      <c r="QPI57" s="14"/>
      <c r="QPJ57" s="14"/>
      <c r="QPK57" s="14"/>
      <c r="QPL57" s="14"/>
      <c r="QPM57" s="14"/>
      <c r="QPN57" s="14"/>
      <c r="QPO57" s="14"/>
      <c r="QPP57" s="14"/>
      <c r="QPQ57" s="14"/>
      <c r="QPR57" s="14"/>
      <c r="QPS57" s="14"/>
      <c r="QPT57" s="14"/>
      <c r="QPU57" s="14"/>
      <c r="QPV57" s="14"/>
      <c r="QPW57" s="14"/>
      <c r="QPX57" s="14"/>
      <c r="QPY57" s="14"/>
      <c r="QPZ57" s="14"/>
      <c r="QQA57" s="14"/>
      <c r="QQB57" s="14"/>
      <c r="QQC57" s="14"/>
      <c r="QQD57" s="14"/>
      <c r="QQE57" s="14"/>
      <c r="QQF57" s="14"/>
      <c r="QQG57" s="14"/>
      <c r="QQH57" s="14"/>
      <c r="QQI57" s="14"/>
      <c r="QQJ57" s="14"/>
      <c r="QQK57" s="14"/>
      <c r="QQL57" s="14"/>
      <c r="QQM57" s="14"/>
      <c r="QQN57" s="14"/>
      <c r="QQO57" s="14"/>
      <c r="QQP57" s="14"/>
      <c r="QQQ57" s="14"/>
      <c r="QQR57" s="14"/>
      <c r="QQS57" s="14"/>
      <c r="QQT57" s="14"/>
      <c r="QQU57" s="14"/>
      <c r="QQV57" s="14"/>
      <c r="QQW57" s="14"/>
      <c r="QQX57" s="14"/>
      <c r="QQY57" s="14"/>
      <c r="QQZ57" s="14"/>
      <c r="QRA57" s="14"/>
      <c r="QRB57" s="14"/>
      <c r="QRC57" s="14"/>
      <c r="QRD57" s="14"/>
      <c r="QRE57" s="14"/>
      <c r="QRF57" s="14"/>
      <c r="QRG57" s="14"/>
      <c r="QRH57" s="14"/>
      <c r="QRI57" s="14"/>
      <c r="QRJ57" s="14"/>
      <c r="QRK57" s="14"/>
      <c r="QRL57" s="14"/>
      <c r="QRM57" s="14"/>
      <c r="QRN57" s="14"/>
      <c r="QRO57" s="14"/>
      <c r="QRP57" s="14"/>
      <c r="QRQ57" s="14"/>
      <c r="QRR57" s="14"/>
      <c r="QRS57" s="14"/>
      <c r="QRT57" s="14"/>
      <c r="QRU57" s="14"/>
      <c r="QRV57" s="14"/>
      <c r="QRW57" s="14"/>
      <c r="QRX57" s="14"/>
      <c r="QRY57" s="14"/>
      <c r="QRZ57" s="14"/>
      <c r="QSA57" s="14"/>
      <c r="QSB57" s="14"/>
      <c r="QSC57" s="14"/>
      <c r="QSD57" s="14"/>
      <c r="QSE57" s="14"/>
      <c r="QSF57" s="14"/>
      <c r="QSG57" s="14"/>
      <c r="QSH57" s="14"/>
      <c r="QSI57" s="14"/>
      <c r="QSJ57" s="14"/>
      <c r="QSK57" s="14"/>
      <c r="QSL57" s="14"/>
      <c r="QSM57" s="14"/>
      <c r="QSN57" s="14"/>
      <c r="QSO57" s="14"/>
      <c r="QSP57" s="14"/>
      <c r="QSQ57" s="14"/>
      <c r="QSR57" s="14"/>
      <c r="QSS57" s="14"/>
      <c r="QST57" s="14"/>
      <c r="QSU57" s="14"/>
      <c r="QSV57" s="14"/>
      <c r="QSW57" s="14"/>
      <c r="QSX57" s="14"/>
      <c r="QSY57" s="14"/>
      <c r="QSZ57" s="14"/>
      <c r="QTA57" s="14"/>
      <c r="QTB57" s="14"/>
      <c r="QTC57" s="14"/>
      <c r="QTD57" s="14"/>
      <c r="QTE57" s="14"/>
      <c r="QTF57" s="14"/>
      <c r="QTG57" s="14"/>
      <c r="QTH57" s="14"/>
      <c r="QTI57" s="14"/>
      <c r="QTJ57" s="14"/>
      <c r="QTK57" s="14"/>
      <c r="QTL57" s="14"/>
      <c r="QTM57" s="14"/>
      <c r="QTN57" s="14"/>
      <c r="QTO57" s="14"/>
      <c r="QTP57" s="14"/>
      <c r="QTQ57" s="14"/>
      <c r="QTR57" s="14"/>
      <c r="QTS57" s="14"/>
      <c r="QTT57" s="14"/>
      <c r="QTU57" s="14"/>
      <c r="QTV57" s="14"/>
      <c r="QTW57" s="14"/>
      <c r="QTX57" s="14"/>
      <c r="QTY57" s="14"/>
      <c r="QTZ57" s="14"/>
      <c r="QUA57" s="14"/>
      <c r="QUB57" s="14"/>
      <c r="QUC57" s="14"/>
      <c r="QUD57" s="14"/>
      <c r="QUE57" s="14"/>
      <c r="QUF57" s="14"/>
      <c r="QUG57" s="14"/>
      <c r="QUH57" s="14"/>
      <c r="QUI57" s="14"/>
      <c r="QUJ57" s="14"/>
      <c r="QUK57" s="14"/>
      <c r="QUL57" s="14"/>
      <c r="QUM57" s="14"/>
      <c r="QUN57" s="14"/>
      <c r="QUO57" s="14"/>
      <c r="QUP57" s="14"/>
      <c r="QUQ57" s="14"/>
      <c r="QUR57" s="14"/>
      <c r="QUS57" s="14"/>
      <c r="QUT57" s="14"/>
      <c r="QUU57" s="14"/>
      <c r="QUV57" s="14"/>
      <c r="QUW57" s="14"/>
      <c r="QUX57" s="14"/>
      <c r="QUY57" s="14"/>
      <c r="QUZ57" s="14"/>
      <c r="QVA57" s="14"/>
      <c r="QVB57" s="14"/>
      <c r="QVC57" s="14"/>
      <c r="QVD57" s="14"/>
      <c r="QVE57" s="14"/>
      <c r="QVF57" s="14"/>
      <c r="QVG57" s="14"/>
      <c r="QVH57" s="14"/>
      <c r="QVI57" s="14"/>
      <c r="QVJ57" s="14"/>
      <c r="QVK57" s="14"/>
      <c r="QVL57" s="14"/>
      <c r="QVM57" s="14"/>
      <c r="QVN57" s="14"/>
      <c r="QVO57" s="14"/>
      <c r="QVP57" s="14"/>
      <c r="QVQ57" s="14"/>
      <c r="QVR57" s="14"/>
      <c r="QVS57" s="14"/>
      <c r="QVT57" s="14"/>
      <c r="QVU57" s="14"/>
      <c r="QVV57" s="14"/>
      <c r="QVW57" s="14"/>
      <c r="QVX57" s="14"/>
      <c r="QVY57" s="14"/>
      <c r="QVZ57" s="14"/>
      <c r="QWA57" s="14"/>
      <c r="QWB57" s="14"/>
      <c r="QWC57" s="14"/>
      <c r="QWD57" s="14"/>
      <c r="QWE57" s="14"/>
      <c r="QWF57" s="14"/>
      <c r="QWG57" s="14"/>
      <c r="QWH57" s="14"/>
      <c r="QWI57" s="14"/>
      <c r="QWJ57" s="14"/>
      <c r="QWK57" s="14"/>
      <c r="QWL57" s="14"/>
      <c r="QWM57" s="14"/>
      <c r="QWN57" s="14"/>
      <c r="QWO57" s="14"/>
      <c r="QWP57" s="14"/>
      <c r="QWQ57" s="14"/>
      <c r="QWR57" s="14"/>
      <c r="QWS57" s="14"/>
      <c r="QWT57" s="14"/>
      <c r="QWU57" s="14"/>
      <c r="QWV57" s="14"/>
      <c r="QWW57" s="14"/>
      <c r="QWX57" s="14"/>
      <c r="QWY57" s="14"/>
      <c r="QWZ57" s="14"/>
      <c r="QXA57" s="14"/>
      <c r="QXB57" s="14"/>
      <c r="QXC57" s="14"/>
      <c r="QXD57" s="14"/>
      <c r="QXE57" s="14"/>
      <c r="QXF57" s="14"/>
      <c r="QXG57" s="14"/>
      <c r="QXH57" s="14"/>
      <c r="QXI57" s="14"/>
      <c r="QXJ57" s="14"/>
      <c r="QXK57" s="14"/>
      <c r="QXL57" s="14"/>
      <c r="QXM57" s="14"/>
      <c r="QXN57" s="14"/>
      <c r="QXO57" s="14"/>
      <c r="QXP57" s="14"/>
      <c r="QXQ57" s="14"/>
      <c r="QXR57" s="14"/>
      <c r="QXS57" s="14"/>
      <c r="QXT57" s="14"/>
      <c r="QXU57" s="14"/>
      <c r="QXV57" s="14"/>
      <c r="QXW57" s="14"/>
      <c r="QXX57" s="14"/>
      <c r="QXY57" s="14"/>
      <c r="QXZ57" s="14"/>
      <c r="QYA57" s="14"/>
      <c r="QYB57" s="14"/>
      <c r="QYC57" s="14"/>
      <c r="QYD57" s="14"/>
      <c r="QYE57" s="14"/>
      <c r="QYF57" s="14"/>
      <c r="QYG57" s="14"/>
      <c r="QYH57" s="14"/>
      <c r="QYI57" s="14"/>
      <c r="QYJ57" s="14"/>
      <c r="QYK57" s="14"/>
      <c r="QYL57" s="14"/>
      <c r="QYM57" s="14"/>
      <c r="QYN57" s="14"/>
      <c r="QYO57" s="14"/>
      <c r="QYP57" s="14"/>
      <c r="QYQ57" s="14"/>
      <c r="QYR57" s="14"/>
      <c r="QYS57" s="14"/>
      <c r="QYT57" s="14"/>
      <c r="QYU57" s="14"/>
      <c r="QYV57" s="14"/>
      <c r="QYW57" s="14"/>
      <c r="QYX57" s="14"/>
      <c r="QYY57" s="14"/>
      <c r="QYZ57" s="14"/>
      <c r="QZA57" s="14"/>
      <c r="QZB57" s="14"/>
      <c r="QZC57" s="14"/>
      <c r="QZD57" s="14"/>
      <c r="QZE57" s="14"/>
      <c r="QZF57" s="14"/>
      <c r="QZG57" s="14"/>
      <c r="QZH57" s="14"/>
      <c r="QZI57" s="14"/>
      <c r="QZJ57" s="14"/>
      <c r="QZK57" s="14"/>
      <c r="QZL57" s="14"/>
      <c r="QZM57" s="14"/>
      <c r="QZN57" s="14"/>
      <c r="QZO57" s="14"/>
      <c r="QZP57" s="14"/>
      <c r="QZQ57" s="14"/>
      <c r="QZR57" s="14"/>
      <c r="QZS57" s="14"/>
      <c r="QZT57" s="14"/>
      <c r="QZU57" s="14"/>
      <c r="QZV57" s="14"/>
      <c r="QZW57" s="14"/>
      <c r="QZX57" s="14"/>
      <c r="QZY57" s="14"/>
      <c r="QZZ57" s="14"/>
      <c r="RAA57" s="14"/>
      <c r="RAB57" s="14"/>
      <c r="RAC57" s="14"/>
      <c r="RAD57" s="14"/>
      <c r="RAE57" s="14"/>
      <c r="RAF57" s="14"/>
      <c r="RAG57" s="14"/>
      <c r="RAH57" s="14"/>
      <c r="RAI57" s="14"/>
      <c r="RAJ57" s="14"/>
      <c r="RAK57" s="14"/>
      <c r="RAL57" s="14"/>
      <c r="RAM57" s="14"/>
      <c r="RAN57" s="14"/>
      <c r="RAO57" s="14"/>
      <c r="RAP57" s="14"/>
      <c r="RAQ57" s="14"/>
      <c r="RAR57" s="14"/>
      <c r="RAS57" s="14"/>
      <c r="RAT57" s="14"/>
      <c r="RAU57" s="14"/>
      <c r="RAV57" s="14"/>
      <c r="RAW57" s="14"/>
      <c r="RAX57" s="14"/>
      <c r="RAY57" s="14"/>
      <c r="RAZ57" s="14"/>
      <c r="RBA57" s="14"/>
      <c r="RBB57" s="14"/>
      <c r="RBC57" s="14"/>
      <c r="RBD57" s="14"/>
      <c r="RBE57" s="14"/>
      <c r="RBF57" s="14"/>
      <c r="RBG57" s="14"/>
      <c r="RBH57" s="14"/>
      <c r="RBI57" s="14"/>
      <c r="RBJ57" s="14"/>
      <c r="RBK57" s="14"/>
      <c r="RBL57" s="14"/>
      <c r="RBM57" s="14"/>
      <c r="RBN57" s="14"/>
      <c r="RBO57" s="14"/>
      <c r="RBP57" s="14"/>
      <c r="RBQ57" s="14"/>
      <c r="RBR57" s="14"/>
      <c r="RBS57" s="14"/>
      <c r="RBT57" s="14"/>
      <c r="RBU57" s="14"/>
      <c r="RBV57" s="14"/>
      <c r="RBW57" s="14"/>
      <c r="RBX57" s="14"/>
      <c r="RBY57" s="14"/>
      <c r="RBZ57" s="14"/>
      <c r="RCA57" s="14"/>
      <c r="RCB57" s="14"/>
      <c r="RCC57" s="14"/>
      <c r="RCD57" s="14"/>
      <c r="RCE57" s="14"/>
      <c r="RCF57" s="14"/>
      <c r="RCG57" s="14"/>
      <c r="RCH57" s="14"/>
      <c r="RCI57" s="14"/>
      <c r="RCJ57" s="14"/>
      <c r="RCK57" s="14"/>
      <c r="RCL57" s="14"/>
      <c r="RCM57" s="14"/>
      <c r="RCN57" s="14"/>
      <c r="RCO57" s="14"/>
      <c r="RCP57" s="14"/>
      <c r="RCQ57" s="14"/>
      <c r="RCR57" s="14"/>
      <c r="RCS57" s="14"/>
      <c r="RCT57" s="14"/>
      <c r="RCU57" s="14"/>
      <c r="RCV57" s="14"/>
      <c r="RCW57" s="14"/>
      <c r="RCX57" s="14"/>
      <c r="RCY57" s="14"/>
      <c r="RCZ57" s="14"/>
      <c r="RDA57" s="14"/>
      <c r="RDB57" s="14"/>
      <c r="RDC57" s="14"/>
      <c r="RDD57" s="14"/>
      <c r="RDE57" s="14"/>
      <c r="RDF57" s="14"/>
      <c r="RDG57" s="14"/>
      <c r="RDH57" s="14"/>
      <c r="RDI57" s="14"/>
      <c r="RDJ57" s="14"/>
      <c r="RDK57" s="14"/>
      <c r="RDL57" s="14"/>
      <c r="RDM57" s="14"/>
      <c r="RDN57" s="14"/>
      <c r="RDO57" s="14"/>
      <c r="RDP57" s="14"/>
      <c r="RDQ57" s="14"/>
      <c r="RDR57" s="14"/>
      <c r="RDS57" s="14"/>
      <c r="RDT57" s="14"/>
      <c r="RDU57" s="14"/>
      <c r="RDV57" s="14"/>
      <c r="RDW57" s="14"/>
      <c r="RDX57" s="14"/>
      <c r="RDY57" s="14"/>
      <c r="RDZ57" s="14"/>
      <c r="REA57" s="14"/>
      <c r="REB57" s="14"/>
      <c r="REC57" s="14"/>
      <c r="RED57" s="14"/>
      <c r="REE57" s="14"/>
      <c r="REF57" s="14"/>
      <c r="REG57" s="14"/>
      <c r="REH57" s="14"/>
      <c r="REI57" s="14"/>
      <c r="REJ57" s="14"/>
      <c r="REK57" s="14"/>
      <c r="REL57" s="14"/>
      <c r="REM57" s="14"/>
      <c r="REN57" s="14"/>
      <c r="REO57" s="14"/>
      <c r="REP57" s="14"/>
      <c r="REQ57" s="14"/>
      <c r="RER57" s="14"/>
      <c r="RES57" s="14"/>
      <c r="RET57" s="14"/>
      <c r="REU57" s="14"/>
      <c r="REV57" s="14"/>
      <c r="REW57" s="14"/>
      <c r="REX57" s="14"/>
      <c r="REY57" s="14"/>
      <c r="REZ57" s="14"/>
      <c r="RFA57" s="14"/>
      <c r="RFB57" s="14"/>
      <c r="RFC57" s="14"/>
      <c r="RFD57" s="14"/>
      <c r="RFE57" s="14"/>
      <c r="RFF57" s="14"/>
      <c r="RFG57" s="14"/>
      <c r="RFH57" s="14"/>
      <c r="RFI57" s="14"/>
      <c r="RFJ57" s="14"/>
      <c r="RFK57" s="14"/>
      <c r="RFL57" s="14"/>
      <c r="RFM57" s="14"/>
      <c r="RFN57" s="14"/>
      <c r="RFO57" s="14"/>
      <c r="RFP57" s="14"/>
      <c r="RFQ57" s="14"/>
      <c r="RFR57" s="14"/>
      <c r="RFS57" s="14"/>
      <c r="RFT57" s="14"/>
      <c r="RFU57" s="14"/>
      <c r="RFV57" s="14"/>
      <c r="RFW57" s="14"/>
      <c r="RFX57" s="14"/>
      <c r="RFY57" s="14"/>
      <c r="RFZ57" s="14"/>
      <c r="RGA57" s="14"/>
      <c r="RGB57" s="14"/>
      <c r="RGC57" s="14"/>
      <c r="RGD57" s="14"/>
      <c r="RGE57" s="14"/>
      <c r="RGF57" s="14"/>
      <c r="RGG57" s="14"/>
      <c r="RGH57" s="14"/>
      <c r="RGI57" s="14"/>
      <c r="RGJ57" s="14"/>
      <c r="RGK57" s="14"/>
      <c r="RGL57" s="14"/>
      <c r="RGM57" s="14"/>
      <c r="RGN57" s="14"/>
      <c r="RGO57" s="14"/>
      <c r="RGP57" s="14"/>
      <c r="RGQ57" s="14"/>
      <c r="RGR57" s="14"/>
      <c r="RGS57" s="14"/>
      <c r="RGT57" s="14"/>
      <c r="RGU57" s="14"/>
      <c r="RGV57" s="14"/>
      <c r="RGW57" s="14"/>
      <c r="RGX57" s="14"/>
      <c r="RGY57" s="14"/>
      <c r="RGZ57" s="14"/>
      <c r="RHA57" s="14"/>
      <c r="RHB57" s="14"/>
      <c r="RHC57" s="14"/>
      <c r="RHD57" s="14"/>
      <c r="RHE57" s="14"/>
      <c r="RHF57" s="14"/>
      <c r="RHG57" s="14"/>
      <c r="RHH57" s="14"/>
      <c r="RHI57" s="14"/>
      <c r="RHJ57" s="14"/>
      <c r="RHK57" s="14"/>
      <c r="RHL57" s="14"/>
      <c r="RHM57" s="14"/>
      <c r="RHN57" s="14"/>
      <c r="RHO57" s="14"/>
      <c r="RHP57" s="14"/>
      <c r="RHQ57" s="14"/>
      <c r="RHR57" s="14"/>
      <c r="RHS57" s="14"/>
      <c r="RHT57" s="14"/>
      <c r="RHU57" s="14"/>
      <c r="RHV57" s="14"/>
      <c r="RHW57" s="14"/>
      <c r="RHX57" s="14"/>
      <c r="RHY57" s="14"/>
      <c r="RHZ57" s="14"/>
      <c r="RIA57" s="14"/>
      <c r="RIB57" s="14"/>
      <c r="RIC57" s="14"/>
      <c r="RID57" s="14"/>
      <c r="RIE57" s="14"/>
      <c r="RIF57" s="14"/>
      <c r="RIG57" s="14"/>
      <c r="RIH57" s="14"/>
      <c r="RII57" s="14"/>
      <c r="RIJ57" s="14"/>
      <c r="RIK57" s="14"/>
      <c r="RIL57" s="14"/>
      <c r="RIM57" s="14"/>
      <c r="RIN57" s="14"/>
      <c r="RIO57" s="14"/>
      <c r="RIP57" s="14"/>
      <c r="RIQ57" s="14"/>
      <c r="RIR57" s="14"/>
      <c r="RIS57" s="14"/>
      <c r="RIT57" s="14"/>
      <c r="RIU57" s="14"/>
      <c r="RIV57" s="14"/>
      <c r="RIW57" s="14"/>
      <c r="RIX57" s="14"/>
      <c r="RIY57" s="14"/>
      <c r="RIZ57" s="14"/>
      <c r="RJA57" s="14"/>
      <c r="RJB57" s="14"/>
      <c r="RJC57" s="14"/>
      <c r="RJD57" s="14"/>
      <c r="RJE57" s="14"/>
      <c r="RJF57" s="14"/>
      <c r="RJG57" s="14"/>
      <c r="RJH57" s="14"/>
      <c r="RJI57" s="14"/>
      <c r="RJJ57" s="14"/>
      <c r="RJK57" s="14"/>
      <c r="RJL57" s="14"/>
      <c r="RJM57" s="14"/>
      <c r="RJN57" s="14"/>
      <c r="RJO57" s="14"/>
      <c r="RJP57" s="14"/>
      <c r="RJQ57" s="14"/>
      <c r="RJR57" s="14"/>
      <c r="RJS57" s="14"/>
      <c r="RJT57" s="14"/>
      <c r="RJU57" s="14"/>
      <c r="RJV57" s="14"/>
      <c r="RJW57" s="14"/>
      <c r="RJX57" s="14"/>
      <c r="RJY57" s="14"/>
      <c r="RJZ57" s="14"/>
      <c r="RKA57" s="14"/>
      <c r="RKB57" s="14"/>
      <c r="RKC57" s="14"/>
      <c r="RKD57" s="14"/>
      <c r="RKE57" s="14"/>
      <c r="RKF57" s="14"/>
      <c r="RKG57" s="14"/>
      <c r="RKH57" s="14"/>
      <c r="RKI57" s="14"/>
      <c r="RKJ57" s="14"/>
      <c r="RKK57" s="14"/>
      <c r="RKL57" s="14"/>
      <c r="RKM57" s="14"/>
      <c r="RKN57" s="14"/>
      <c r="RKO57" s="14"/>
      <c r="RKP57" s="14"/>
      <c r="RKQ57" s="14"/>
      <c r="RKR57" s="14"/>
      <c r="RKS57" s="14"/>
      <c r="RKT57" s="14"/>
      <c r="RKU57" s="14"/>
      <c r="RKV57" s="14"/>
      <c r="RKW57" s="14"/>
      <c r="RKX57" s="14"/>
      <c r="RKY57" s="14"/>
      <c r="RKZ57" s="14"/>
      <c r="RLA57" s="14"/>
      <c r="RLB57" s="14"/>
      <c r="RLC57" s="14"/>
      <c r="RLD57" s="14"/>
      <c r="RLE57" s="14"/>
      <c r="RLF57" s="14"/>
      <c r="RLG57" s="14"/>
      <c r="RLH57" s="14"/>
      <c r="RLI57" s="14"/>
      <c r="RLJ57" s="14"/>
      <c r="RLK57" s="14"/>
      <c r="RLL57" s="14"/>
      <c r="RLM57" s="14"/>
      <c r="RLN57" s="14"/>
      <c r="RLO57" s="14"/>
      <c r="RLP57" s="14"/>
      <c r="RLQ57" s="14"/>
      <c r="RLR57" s="14"/>
      <c r="RLS57" s="14"/>
      <c r="RLT57" s="14"/>
      <c r="RLU57" s="14"/>
      <c r="RLV57" s="14"/>
      <c r="RLW57" s="14"/>
      <c r="RLX57" s="14"/>
      <c r="RLY57" s="14"/>
      <c r="RLZ57" s="14"/>
      <c r="RMA57" s="14"/>
      <c r="RMB57" s="14"/>
      <c r="RMC57" s="14"/>
      <c r="RMD57" s="14"/>
      <c r="RME57" s="14"/>
      <c r="RMF57" s="14"/>
      <c r="RMG57" s="14"/>
      <c r="RMH57" s="14"/>
      <c r="RMI57" s="14"/>
      <c r="RMJ57" s="14"/>
      <c r="RMK57" s="14"/>
      <c r="RML57" s="14"/>
      <c r="RMM57" s="14"/>
      <c r="RMN57" s="14"/>
      <c r="RMO57" s="14"/>
      <c r="RMP57" s="14"/>
      <c r="RMQ57" s="14"/>
      <c r="RMR57" s="14"/>
      <c r="RMS57" s="14"/>
      <c r="RMT57" s="14"/>
      <c r="RMU57" s="14"/>
      <c r="RMV57" s="14"/>
      <c r="RMW57" s="14"/>
      <c r="RMX57" s="14"/>
      <c r="RMY57" s="14"/>
      <c r="RMZ57" s="14"/>
      <c r="RNA57" s="14"/>
      <c r="RNB57" s="14"/>
      <c r="RNC57" s="14"/>
      <c r="RND57" s="14"/>
      <c r="RNE57" s="14"/>
      <c r="RNF57" s="14"/>
      <c r="RNG57" s="14"/>
      <c r="RNH57" s="14"/>
      <c r="RNI57" s="14"/>
      <c r="RNJ57" s="14"/>
      <c r="RNK57" s="14"/>
      <c r="RNL57" s="14"/>
      <c r="RNM57" s="14"/>
      <c r="RNN57" s="14"/>
      <c r="RNO57" s="14"/>
      <c r="RNP57" s="14"/>
      <c r="RNQ57" s="14"/>
      <c r="RNR57" s="14"/>
      <c r="RNS57" s="14"/>
      <c r="RNT57" s="14"/>
      <c r="RNU57" s="14"/>
      <c r="RNV57" s="14"/>
      <c r="RNW57" s="14"/>
      <c r="RNX57" s="14"/>
      <c r="RNY57" s="14"/>
      <c r="RNZ57" s="14"/>
      <c r="ROA57" s="14"/>
      <c r="ROB57" s="14"/>
      <c r="ROC57" s="14"/>
      <c r="ROD57" s="14"/>
      <c r="ROE57" s="14"/>
      <c r="ROF57" s="14"/>
      <c r="ROG57" s="14"/>
      <c r="ROH57" s="14"/>
      <c r="ROI57" s="14"/>
      <c r="ROJ57" s="14"/>
      <c r="ROK57" s="14"/>
      <c r="ROL57" s="14"/>
      <c r="ROM57" s="14"/>
      <c r="RON57" s="14"/>
      <c r="ROO57" s="14"/>
      <c r="ROP57" s="14"/>
      <c r="ROQ57" s="14"/>
      <c r="ROR57" s="14"/>
      <c r="ROS57" s="14"/>
      <c r="ROT57" s="14"/>
      <c r="ROU57" s="14"/>
      <c r="ROV57" s="14"/>
      <c r="ROW57" s="14"/>
      <c r="ROX57" s="14"/>
      <c r="ROY57" s="14"/>
      <c r="ROZ57" s="14"/>
      <c r="RPA57" s="14"/>
      <c r="RPB57" s="14"/>
      <c r="RPC57" s="14"/>
      <c r="RPD57" s="14"/>
      <c r="RPE57" s="14"/>
      <c r="RPF57" s="14"/>
      <c r="RPG57" s="14"/>
      <c r="RPH57" s="14"/>
      <c r="RPI57" s="14"/>
      <c r="RPJ57" s="14"/>
      <c r="RPK57" s="14"/>
      <c r="RPL57" s="14"/>
      <c r="RPM57" s="14"/>
      <c r="RPN57" s="14"/>
      <c r="RPO57" s="14"/>
      <c r="RPP57" s="14"/>
      <c r="RPQ57" s="14"/>
      <c r="RPR57" s="14"/>
      <c r="RPS57" s="14"/>
      <c r="RPT57" s="14"/>
      <c r="RPU57" s="14"/>
      <c r="RPV57" s="14"/>
      <c r="RPW57" s="14"/>
      <c r="RPX57" s="14"/>
      <c r="RPY57" s="14"/>
      <c r="RPZ57" s="14"/>
      <c r="RQA57" s="14"/>
      <c r="RQB57" s="14"/>
      <c r="RQC57" s="14"/>
      <c r="RQD57" s="14"/>
      <c r="RQE57" s="14"/>
      <c r="RQF57" s="14"/>
      <c r="RQG57" s="14"/>
      <c r="RQH57" s="14"/>
      <c r="RQI57" s="14"/>
      <c r="RQJ57" s="14"/>
      <c r="RQK57" s="14"/>
      <c r="RQL57" s="14"/>
      <c r="RQM57" s="14"/>
      <c r="RQN57" s="14"/>
      <c r="RQO57" s="14"/>
      <c r="RQP57" s="14"/>
      <c r="RQQ57" s="14"/>
      <c r="RQR57" s="14"/>
      <c r="RQS57" s="14"/>
      <c r="RQT57" s="14"/>
      <c r="RQU57" s="14"/>
      <c r="RQV57" s="14"/>
      <c r="RQW57" s="14"/>
      <c r="RQX57" s="14"/>
      <c r="RQY57" s="14"/>
      <c r="RQZ57" s="14"/>
      <c r="RRA57" s="14"/>
      <c r="RRB57" s="14"/>
      <c r="RRC57" s="14"/>
      <c r="RRD57" s="14"/>
      <c r="RRE57" s="14"/>
      <c r="RRF57" s="14"/>
      <c r="RRG57" s="14"/>
      <c r="RRH57" s="14"/>
      <c r="RRI57" s="14"/>
      <c r="RRJ57" s="14"/>
      <c r="RRK57" s="14"/>
      <c r="RRL57" s="14"/>
      <c r="RRM57" s="14"/>
      <c r="RRN57" s="14"/>
      <c r="RRO57" s="14"/>
      <c r="RRP57" s="14"/>
      <c r="RRQ57" s="14"/>
      <c r="RRR57" s="14"/>
      <c r="RRS57" s="14"/>
      <c r="RRT57" s="14"/>
      <c r="RRU57" s="14"/>
      <c r="RRV57" s="14"/>
      <c r="RRW57" s="14"/>
      <c r="RRX57" s="14"/>
      <c r="RRY57" s="14"/>
      <c r="RRZ57" s="14"/>
      <c r="RSA57" s="14"/>
      <c r="RSB57" s="14"/>
      <c r="RSC57" s="14"/>
      <c r="RSD57" s="14"/>
      <c r="RSE57" s="14"/>
      <c r="RSF57" s="14"/>
      <c r="RSG57" s="14"/>
      <c r="RSH57" s="14"/>
      <c r="RSI57" s="14"/>
      <c r="RSJ57" s="14"/>
      <c r="RSK57" s="14"/>
      <c r="RSL57" s="14"/>
      <c r="RSM57" s="14"/>
      <c r="RSN57" s="14"/>
      <c r="RSO57" s="14"/>
      <c r="RSP57" s="14"/>
      <c r="RSQ57" s="14"/>
      <c r="RSR57" s="14"/>
      <c r="RSS57" s="14"/>
      <c r="RST57" s="14"/>
      <c r="RSU57" s="14"/>
      <c r="RSV57" s="14"/>
      <c r="RSW57" s="14"/>
      <c r="RSX57" s="14"/>
      <c r="RSY57" s="14"/>
      <c r="RSZ57" s="14"/>
      <c r="RTA57" s="14"/>
      <c r="RTB57" s="14"/>
      <c r="RTC57" s="14"/>
      <c r="RTD57" s="14"/>
      <c r="RTE57" s="14"/>
      <c r="RTF57" s="14"/>
      <c r="RTG57" s="14"/>
      <c r="RTH57" s="14"/>
      <c r="RTI57" s="14"/>
      <c r="RTJ57" s="14"/>
      <c r="RTK57" s="14"/>
      <c r="RTL57" s="14"/>
      <c r="RTM57" s="14"/>
      <c r="RTN57" s="14"/>
      <c r="RTO57" s="14"/>
      <c r="RTP57" s="14"/>
      <c r="RTQ57" s="14"/>
      <c r="RTR57" s="14"/>
      <c r="RTS57" s="14"/>
      <c r="RTT57" s="14"/>
      <c r="RTU57" s="14"/>
      <c r="RTV57" s="14"/>
      <c r="RTW57" s="14"/>
      <c r="RTX57" s="14"/>
      <c r="RTY57" s="14"/>
      <c r="RTZ57" s="14"/>
      <c r="RUA57" s="14"/>
      <c r="RUB57" s="14"/>
      <c r="RUC57" s="14"/>
      <c r="RUD57" s="14"/>
      <c r="RUE57" s="14"/>
      <c r="RUF57" s="14"/>
      <c r="RUG57" s="14"/>
      <c r="RUH57" s="14"/>
      <c r="RUI57" s="14"/>
      <c r="RUJ57" s="14"/>
      <c r="RUK57" s="14"/>
      <c r="RUL57" s="14"/>
      <c r="RUM57" s="14"/>
      <c r="RUN57" s="14"/>
      <c r="RUO57" s="14"/>
      <c r="RUP57" s="14"/>
      <c r="RUQ57" s="14"/>
      <c r="RUR57" s="14"/>
      <c r="RUS57" s="14"/>
      <c r="RUT57" s="14"/>
      <c r="RUU57" s="14"/>
      <c r="RUV57" s="14"/>
      <c r="RUW57" s="14"/>
      <c r="RUX57" s="14"/>
      <c r="RUY57" s="14"/>
      <c r="RUZ57" s="14"/>
      <c r="RVA57" s="14"/>
      <c r="RVB57" s="14"/>
      <c r="RVC57" s="14"/>
      <c r="RVD57" s="14"/>
      <c r="RVE57" s="14"/>
      <c r="RVF57" s="14"/>
      <c r="RVG57" s="14"/>
      <c r="RVH57" s="14"/>
      <c r="RVI57" s="14"/>
      <c r="RVJ57" s="14"/>
      <c r="RVK57" s="14"/>
      <c r="RVL57" s="14"/>
      <c r="RVM57" s="14"/>
      <c r="RVN57" s="14"/>
      <c r="RVO57" s="14"/>
      <c r="RVP57" s="14"/>
      <c r="RVQ57" s="14"/>
      <c r="RVR57" s="14"/>
      <c r="RVS57" s="14"/>
      <c r="RVT57" s="14"/>
      <c r="RVU57" s="14"/>
      <c r="RVV57" s="14"/>
      <c r="RVW57" s="14"/>
      <c r="RVX57" s="14"/>
      <c r="RVY57" s="14"/>
      <c r="RVZ57" s="14"/>
      <c r="RWA57" s="14"/>
      <c r="RWB57" s="14"/>
      <c r="RWC57" s="14"/>
      <c r="RWD57" s="14"/>
      <c r="RWE57" s="14"/>
      <c r="RWF57" s="14"/>
      <c r="RWG57" s="14"/>
      <c r="RWH57" s="14"/>
      <c r="RWI57" s="14"/>
      <c r="RWJ57" s="14"/>
      <c r="RWK57" s="14"/>
      <c r="RWL57" s="14"/>
      <c r="RWM57" s="14"/>
      <c r="RWN57" s="14"/>
      <c r="RWO57" s="14"/>
      <c r="RWP57" s="14"/>
      <c r="RWQ57" s="14"/>
      <c r="RWR57" s="14"/>
      <c r="RWS57" s="14"/>
      <c r="RWT57" s="14"/>
      <c r="RWU57" s="14"/>
      <c r="RWV57" s="14"/>
      <c r="RWW57" s="14"/>
      <c r="RWX57" s="14"/>
      <c r="RWY57" s="14"/>
      <c r="RWZ57" s="14"/>
      <c r="RXA57" s="14"/>
      <c r="RXB57" s="14"/>
      <c r="RXC57" s="14"/>
      <c r="RXD57" s="14"/>
      <c r="RXE57" s="14"/>
      <c r="RXF57" s="14"/>
      <c r="RXG57" s="14"/>
      <c r="RXH57" s="14"/>
      <c r="RXI57" s="14"/>
      <c r="RXJ57" s="14"/>
      <c r="RXK57" s="14"/>
      <c r="RXL57" s="14"/>
      <c r="RXM57" s="14"/>
      <c r="RXN57" s="14"/>
      <c r="RXO57" s="14"/>
      <c r="RXP57" s="14"/>
      <c r="RXQ57" s="14"/>
      <c r="RXR57" s="14"/>
      <c r="RXS57" s="14"/>
      <c r="RXT57" s="14"/>
      <c r="RXU57" s="14"/>
      <c r="RXV57" s="14"/>
      <c r="RXW57" s="14"/>
      <c r="RXX57" s="14"/>
      <c r="RXY57" s="14"/>
      <c r="RXZ57" s="14"/>
      <c r="RYA57" s="14"/>
      <c r="RYB57" s="14"/>
      <c r="RYC57" s="14"/>
      <c r="RYD57" s="14"/>
      <c r="RYE57" s="14"/>
      <c r="RYF57" s="14"/>
      <c r="RYG57" s="14"/>
      <c r="RYH57" s="14"/>
      <c r="RYI57" s="14"/>
      <c r="RYJ57" s="14"/>
      <c r="RYK57" s="14"/>
      <c r="RYL57" s="14"/>
      <c r="RYM57" s="14"/>
      <c r="RYN57" s="14"/>
      <c r="RYO57" s="14"/>
      <c r="RYP57" s="14"/>
      <c r="RYQ57" s="14"/>
      <c r="RYR57" s="14"/>
      <c r="RYS57" s="14"/>
      <c r="RYT57" s="14"/>
      <c r="RYU57" s="14"/>
      <c r="RYV57" s="14"/>
      <c r="RYW57" s="14"/>
      <c r="RYX57" s="14"/>
      <c r="RYY57" s="14"/>
      <c r="RYZ57" s="14"/>
      <c r="RZA57" s="14"/>
      <c r="RZB57" s="14"/>
      <c r="RZC57" s="14"/>
      <c r="RZD57" s="14"/>
      <c r="RZE57" s="14"/>
      <c r="RZF57" s="14"/>
      <c r="RZG57" s="14"/>
      <c r="RZH57" s="14"/>
      <c r="RZI57" s="14"/>
      <c r="RZJ57" s="14"/>
      <c r="RZK57" s="14"/>
      <c r="RZL57" s="14"/>
      <c r="RZM57" s="14"/>
      <c r="RZN57" s="14"/>
      <c r="RZO57" s="14"/>
      <c r="RZP57" s="14"/>
      <c r="RZQ57" s="14"/>
      <c r="RZR57" s="14"/>
      <c r="RZS57" s="14"/>
      <c r="RZT57" s="14"/>
      <c r="RZU57" s="14"/>
      <c r="RZV57" s="14"/>
      <c r="RZW57" s="14"/>
      <c r="RZX57" s="14"/>
      <c r="RZY57" s="14"/>
      <c r="RZZ57" s="14"/>
      <c r="SAA57" s="14"/>
      <c r="SAB57" s="14"/>
      <c r="SAC57" s="14"/>
      <c r="SAD57" s="14"/>
      <c r="SAE57" s="14"/>
      <c r="SAF57" s="14"/>
      <c r="SAG57" s="14"/>
      <c r="SAH57" s="14"/>
      <c r="SAI57" s="14"/>
      <c r="SAJ57" s="14"/>
      <c r="SAK57" s="14"/>
      <c r="SAL57" s="14"/>
      <c r="SAM57" s="14"/>
      <c r="SAN57" s="14"/>
      <c r="SAO57" s="14"/>
      <c r="SAP57" s="14"/>
      <c r="SAQ57" s="14"/>
      <c r="SAR57" s="14"/>
      <c r="SAS57" s="14"/>
      <c r="SAT57" s="14"/>
      <c r="SAU57" s="14"/>
      <c r="SAV57" s="14"/>
      <c r="SAW57" s="14"/>
      <c r="SAX57" s="14"/>
      <c r="SAY57" s="14"/>
      <c r="SAZ57" s="14"/>
      <c r="SBA57" s="14"/>
      <c r="SBB57" s="14"/>
      <c r="SBC57" s="14"/>
      <c r="SBD57" s="14"/>
      <c r="SBE57" s="14"/>
      <c r="SBF57" s="14"/>
      <c r="SBG57" s="14"/>
      <c r="SBH57" s="14"/>
      <c r="SBI57" s="14"/>
      <c r="SBJ57" s="14"/>
      <c r="SBK57" s="14"/>
      <c r="SBL57" s="14"/>
      <c r="SBM57" s="14"/>
      <c r="SBN57" s="14"/>
      <c r="SBO57" s="14"/>
      <c r="SBP57" s="14"/>
      <c r="SBQ57" s="14"/>
      <c r="SBR57" s="14"/>
      <c r="SBS57" s="14"/>
      <c r="SBT57" s="14"/>
      <c r="SBU57" s="14"/>
      <c r="SBV57" s="14"/>
      <c r="SBW57" s="14"/>
      <c r="SBX57" s="14"/>
      <c r="SBY57" s="14"/>
      <c r="SBZ57" s="14"/>
      <c r="SCA57" s="14"/>
      <c r="SCB57" s="14"/>
      <c r="SCC57" s="14"/>
      <c r="SCD57" s="14"/>
      <c r="SCE57" s="14"/>
      <c r="SCF57" s="14"/>
      <c r="SCG57" s="14"/>
      <c r="SCH57" s="14"/>
      <c r="SCI57" s="14"/>
      <c r="SCJ57" s="14"/>
      <c r="SCK57" s="14"/>
      <c r="SCL57" s="14"/>
      <c r="SCM57" s="14"/>
      <c r="SCN57" s="14"/>
      <c r="SCO57" s="14"/>
      <c r="SCP57" s="14"/>
      <c r="SCQ57" s="14"/>
      <c r="SCR57" s="14"/>
      <c r="SCS57" s="14"/>
      <c r="SCT57" s="14"/>
      <c r="SCU57" s="14"/>
      <c r="SCV57" s="14"/>
      <c r="SCW57" s="14"/>
      <c r="SCX57" s="14"/>
      <c r="SCY57" s="14"/>
      <c r="SCZ57" s="14"/>
      <c r="SDA57" s="14"/>
      <c r="SDB57" s="14"/>
      <c r="SDC57" s="14"/>
      <c r="SDD57" s="14"/>
      <c r="SDE57" s="14"/>
      <c r="SDF57" s="14"/>
      <c r="SDG57" s="14"/>
      <c r="SDH57" s="14"/>
      <c r="SDI57" s="14"/>
      <c r="SDJ57" s="14"/>
      <c r="SDK57" s="14"/>
      <c r="SDL57" s="14"/>
      <c r="SDM57" s="14"/>
      <c r="SDN57" s="14"/>
      <c r="SDO57" s="14"/>
      <c r="SDP57" s="14"/>
      <c r="SDQ57" s="14"/>
      <c r="SDR57" s="14"/>
      <c r="SDS57" s="14"/>
      <c r="SDT57" s="14"/>
      <c r="SDU57" s="14"/>
      <c r="SDV57" s="14"/>
      <c r="SDW57" s="14"/>
      <c r="SDX57" s="14"/>
      <c r="SDY57" s="14"/>
      <c r="SDZ57" s="14"/>
      <c r="SEA57" s="14"/>
      <c r="SEB57" s="14"/>
      <c r="SEC57" s="14"/>
      <c r="SED57" s="14"/>
      <c r="SEE57" s="14"/>
      <c r="SEF57" s="14"/>
      <c r="SEG57" s="14"/>
      <c r="SEH57" s="14"/>
      <c r="SEI57" s="14"/>
      <c r="SEJ57" s="14"/>
      <c r="SEK57" s="14"/>
      <c r="SEL57" s="14"/>
      <c r="SEM57" s="14"/>
      <c r="SEN57" s="14"/>
      <c r="SEO57" s="14"/>
      <c r="SEP57" s="14"/>
      <c r="SEQ57" s="14"/>
      <c r="SER57" s="14"/>
      <c r="SES57" s="14"/>
      <c r="SET57" s="14"/>
      <c r="SEU57" s="14"/>
      <c r="SEV57" s="14"/>
      <c r="SEW57" s="14"/>
      <c r="SEX57" s="14"/>
      <c r="SEY57" s="14"/>
      <c r="SEZ57" s="14"/>
      <c r="SFA57" s="14"/>
      <c r="SFB57" s="14"/>
      <c r="SFC57" s="14"/>
      <c r="SFD57" s="14"/>
      <c r="SFE57" s="14"/>
      <c r="SFF57" s="14"/>
      <c r="SFG57" s="14"/>
      <c r="SFH57" s="14"/>
      <c r="SFI57" s="14"/>
      <c r="SFJ57" s="14"/>
      <c r="SFK57" s="14"/>
      <c r="SFL57" s="14"/>
      <c r="SFM57" s="14"/>
      <c r="SFN57" s="14"/>
      <c r="SFO57" s="14"/>
      <c r="SFP57" s="14"/>
      <c r="SFQ57" s="14"/>
      <c r="SFR57" s="14"/>
      <c r="SFS57" s="14"/>
      <c r="SFT57" s="14"/>
      <c r="SFU57" s="14"/>
      <c r="SFV57" s="14"/>
      <c r="SFW57" s="14"/>
      <c r="SFX57" s="14"/>
      <c r="SFY57" s="14"/>
      <c r="SFZ57" s="14"/>
      <c r="SGA57" s="14"/>
      <c r="SGB57" s="14"/>
      <c r="SGC57" s="14"/>
      <c r="SGD57" s="14"/>
      <c r="SGE57" s="14"/>
      <c r="SGF57" s="14"/>
      <c r="SGG57" s="14"/>
      <c r="SGH57" s="14"/>
      <c r="SGI57" s="14"/>
      <c r="SGJ57" s="14"/>
      <c r="SGK57" s="14"/>
      <c r="SGL57" s="14"/>
      <c r="SGM57" s="14"/>
      <c r="SGN57" s="14"/>
      <c r="SGO57" s="14"/>
      <c r="SGP57" s="14"/>
      <c r="SGQ57" s="14"/>
      <c r="SGR57" s="14"/>
      <c r="SGS57" s="14"/>
      <c r="SGT57" s="14"/>
      <c r="SGU57" s="14"/>
      <c r="SGV57" s="14"/>
      <c r="SGW57" s="14"/>
      <c r="SGX57" s="14"/>
      <c r="SGY57" s="14"/>
      <c r="SGZ57" s="14"/>
      <c r="SHA57" s="14"/>
      <c r="SHB57" s="14"/>
      <c r="SHC57" s="14"/>
      <c r="SHD57" s="14"/>
      <c r="SHE57" s="14"/>
      <c r="SHF57" s="14"/>
      <c r="SHG57" s="14"/>
      <c r="SHH57" s="14"/>
      <c r="SHI57" s="14"/>
      <c r="SHJ57" s="14"/>
      <c r="SHK57" s="14"/>
      <c r="SHL57" s="14"/>
      <c r="SHM57" s="14"/>
      <c r="SHN57" s="14"/>
      <c r="SHO57" s="14"/>
      <c r="SHP57" s="14"/>
      <c r="SHQ57" s="14"/>
      <c r="SHR57" s="14"/>
      <c r="SHS57" s="14"/>
      <c r="SHT57" s="14"/>
      <c r="SHU57" s="14"/>
      <c r="SHV57" s="14"/>
      <c r="SHW57" s="14"/>
      <c r="SHX57" s="14"/>
      <c r="SHY57" s="14"/>
      <c r="SHZ57" s="14"/>
      <c r="SIA57" s="14"/>
      <c r="SIB57" s="14"/>
      <c r="SIC57" s="14"/>
      <c r="SID57" s="14"/>
      <c r="SIE57" s="14"/>
      <c r="SIF57" s="14"/>
      <c r="SIG57" s="14"/>
      <c r="SIH57" s="14"/>
      <c r="SII57" s="14"/>
      <c r="SIJ57" s="14"/>
      <c r="SIK57" s="14"/>
      <c r="SIL57" s="14"/>
      <c r="SIM57" s="14"/>
      <c r="SIN57" s="14"/>
      <c r="SIO57" s="14"/>
      <c r="SIP57" s="14"/>
      <c r="SIQ57" s="14"/>
      <c r="SIR57" s="14"/>
      <c r="SIS57" s="14"/>
      <c r="SIT57" s="14"/>
      <c r="SIU57" s="14"/>
      <c r="SIV57" s="14"/>
      <c r="SIW57" s="14"/>
      <c r="SIX57" s="14"/>
      <c r="SIY57" s="14"/>
      <c r="SIZ57" s="14"/>
      <c r="SJA57" s="14"/>
      <c r="SJB57" s="14"/>
      <c r="SJC57" s="14"/>
      <c r="SJD57" s="14"/>
      <c r="SJE57" s="14"/>
      <c r="SJF57" s="14"/>
      <c r="SJG57" s="14"/>
      <c r="SJH57" s="14"/>
      <c r="SJI57" s="14"/>
      <c r="SJJ57" s="14"/>
      <c r="SJK57" s="14"/>
      <c r="SJL57" s="14"/>
      <c r="SJM57" s="14"/>
      <c r="SJN57" s="14"/>
      <c r="SJO57" s="14"/>
      <c r="SJP57" s="14"/>
      <c r="SJQ57" s="14"/>
      <c r="SJR57" s="14"/>
      <c r="SJS57" s="14"/>
      <c r="SJT57" s="14"/>
      <c r="SJU57" s="14"/>
      <c r="SJV57" s="14"/>
      <c r="SJW57" s="14"/>
      <c r="SJX57" s="14"/>
      <c r="SJY57" s="14"/>
      <c r="SJZ57" s="14"/>
      <c r="SKA57" s="14"/>
      <c r="SKB57" s="14"/>
      <c r="SKC57" s="14"/>
      <c r="SKD57" s="14"/>
      <c r="SKE57" s="14"/>
      <c r="SKF57" s="14"/>
      <c r="SKG57" s="14"/>
      <c r="SKH57" s="14"/>
      <c r="SKI57" s="14"/>
      <c r="SKJ57" s="14"/>
      <c r="SKK57" s="14"/>
      <c r="SKL57" s="14"/>
      <c r="SKM57" s="14"/>
      <c r="SKN57" s="14"/>
      <c r="SKO57" s="14"/>
      <c r="SKP57" s="14"/>
      <c r="SKQ57" s="14"/>
      <c r="SKR57" s="14"/>
      <c r="SKS57" s="14"/>
      <c r="SKT57" s="14"/>
      <c r="SKU57" s="14"/>
      <c r="SKV57" s="14"/>
      <c r="SKW57" s="14"/>
      <c r="SKX57" s="14"/>
      <c r="SKY57" s="14"/>
      <c r="SKZ57" s="14"/>
      <c r="SLA57" s="14"/>
      <c r="SLB57" s="14"/>
      <c r="SLC57" s="14"/>
      <c r="SLD57" s="14"/>
      <c r="SLE57" s="14"/>
      <c r="SLF57" s="14"/>
      <c r="SLG57" s="14"/>
      <c r="SLH57" s="14"/>
      <c r="SLI57" s="14"/>
      <c r="SLJ57" s="14"/>
      <c r="SLK57" s="14"/>
      <c r="SLL57" s="14"/>
      <c r="SLM57" s="14"/>
      <c r="SLN57" s="14"/>
      <c r="SLO57" s="14"/>
      <c r="SLP57" s="14"/>
      <c r="SLQ57" s="14"/>
      <c r="SLR57" s="14"/>
      <c r="SLS57" s="14"/>
      <c r="SLT57" s="14"/>
      <c r="SLU57" s="14"/>
      <c r="SLV57" s="14"/>
      <c r="SLW57" s="14"/>
      <c r="SLX57" s="14"/>
      <c r="SLY57" s="14"/>
      <c r="SLZ57" s="14"/>
      <c r="SMA57" s="14"/>
      <c r="SMB57" s="14"/>
      <c r="SMC57" s="14"/>
      <c r="SMD57" s="14"/>
      <c r="SME57" s="14"/>
      <c r="SMF57" s="14"/>
      <c r="SMG57" s="14"/>
      <c r="SMH57" s="14"/>
      <c r="SMI57" s="14"/>
      <c r="SMJ57" s="14"/>
      <c r="SMK57" s="14"/>
      <c r="SML57" s="14"/>
      <c r="SMM57" s="14"/>
      <c r="SMN57" s="14"/>
      <c r="SMO57" s="14"/>
      <c r="SMP57" s="14"/>
      <c r="SMQ57" s="14"/>
      <c r="SMR57" s="14"/>
      <c r="SMS57" s="14"/>
      <c r="SMT57" s="14"/>
      <c r="SMU57" s="14"/>
      <c r="SMV57" s="14"/>
      <c r="SMW57" s="14"/>
      <c r="SMX57" s="14"/>
      <c r="SMY57" s="14"/>
      <c r="SMZ57" s="14"/>
      <c r="SNA57" s="14"/>
      <c r="SNB57" s="14"/>
      <c r="SNC57" s="14"/>
      <c r="SND57" s="14"/>
      <c r="SNE57" s="14"/>
      <c r="SNF57" s="14"/>
      <c r="SNG57" s="14"/>
      <c r="SNH57" s="14"/>
      <c r="SNI57" s="14"/>
      <c r="SNJ57" s="14"/>
      <c r="SNK57" s="14"/>
      <c r="SNL57" s="14"/>
      <c r="SNM57" s="14"/>
      <c r="SNN57" s="14"/>
      <c r="SNO57" s="14"/>
      <c r="SNP57" s="14"/>
      <c r="SNQ57" s="14"/>
      <c r="SNR57" s="14"/>
      <c r="SNS57" s="14"/>
      <c r="SNT57" s="14"/>
      <c r="SNU57" s="14"/>
      <c r="SNV57" s="14"/>
      <c r="SNW57" s="14"/>
      <c r="SNX57" s="14"/>
      <c r="SNY57" s="14"/>
      <c r="SNZ57" s="14"/>
      <c r="SOA57" s="14"/>
      <c r="SOB57" s="14"/>
      <c r="SOC57" s="14"/>
      <c r="SOD57" s="14"/>
      <c r="SOE57" s="14"/>
      <c r="SOF57" s="14"/>
      <c r="SOG57" s="14"/>
      <c r="SOH57" s="14"/>
      <c r="SOI57" s="14"/>
      <c r="SOJ57" s="14"/>
      <c r="SOK57" s="14"/>
      <c r="SOL57" s="14"/>
      <c r="SOM57" s="14"/>
      <c r="SON57" s="14"/>
      <c r="SOO57" s="14"/>
      <c r="SOP57" s="14"/>
      <c r="SOQ57" s="14"/>
      <c r="SOR57" s="14"/>
      <c r="SOS57" s="14"/>
      <c r="SOT57" s="14"/>
      <c r="SOU57" s="14"/>
      <c r="SOV57" s="14"/>
      <c r="SOW57" s="14"/>
      <c r="SOX57" s="14"/>
      <c r="SOY57" s="14"/>
      <c r="SOZ57" s="14"/>
      <c r="SPA57" s="14"/>
      <c r="SPB57" s="14"/>
      <c r="SPC57" s="14"/>
      <c r="SPD57" s="14"/>
      <c r="SPE57" s="14"/>
      <c r="SPF57" s="14"/>
      <c r="SPG57" s="14"/>
      <c r="SPH57" s="14"/>
      <c r="SPI57" s="14"/>
      <c r="SPJ57" s="14"/>
      <c r="SPK57" s="14"/>
      <c r="SPL57" s="14"/>
      <c r="SPM57" s="14"/>
      <c r="SPN57" s="14"/>
      <c r="SPO57" s="14"/>
      <c r="SPP57" s="14"/>
      <c r="SPQ57" s="14"/>
      <c r="SPR57" s="14"/>
      <c r="SPS57" s="14"/>
      <c r="SPT57" s="14"/>
      <c r="SPU57" s="14"/>
      <c r="SPV57" s="14"/>
      <c r="SPW57" s="14"/>
      <c r="SPX57" s="14"/>
      <c r="SPY57" s="14"/>
      <c r="SPZ57" s="14"/>
      <c r="SQA57" s="14"/>
      <c r="SQB57" s="14"/>
      <c r="SQC57" s="14"/>
      <c r="SQD57" s="14"/>
      <c r="SQE57" s="14"/>
      <c r="SQF57" s="14"/>
      <c r="SQG57" s="14"/>
      <c r="SQH57" s="14"/>
      <c r="SQI57" s="14"/>
      <c r="SQJ57" s="14"/>
      <c r="SQK57" s="14"/>
      <c r="SQL57" s="14"/>
      <c r="SQM57" s="14"/>
      <c r="SQN57" s="14"/>
      <c r="SQO57" s="14"/>
      <c r="SQP57" s="14"/>
      <c r="SQQ57" s="14"/>
      <c r="SQR57" s="14"/>
      <c r="SQS57" s="14"/>
      <c r="SQT57" s="14"/>
      <c r="SQU57" s="14"/>
      <c r="SQV57" s="14"/>
      <c r="SQW57" s="14"/>
      <c r="SQX57" s="14"/>
      <c r="SQY57" s="14"/>
      <c r="SQZ57" s="14"/>
      <c r="SRA57" s="14"/>
      <c r="SRB57" s="14"/>
      <c r="SRC57" s="14"/>
      <c r="SRD57" s="14"/>
      <c r="SRE57" s="14"/>
      <c r="SRF57" s="14"/>
      <c r="SRG57" s="14"/>
      <c r="SRH57" s="14"/>
      <c r="SRI57" s="14"/>
      <c r="SRJ57" s="14"/>
      <c r="SRK57" s="14"/>
      <c r="SRL57" s="14"/>
      <c r="SRM57" s="14"/>
      <c r="SRN57" s="14"/>
      <c r="SRO57" s="14"/>
      <c r="SRP57" s="14"/>
      <c r="SRQ57" s="14"/>
      <c r="SRR57" s="14"/>
      <c r="SRS57" s="14"/>
      <c r="SRT57" s="14"/>
      <c r="SRU57" s="14"/>
      <c r="SRV57" s="14"/>
      <c r="SRW57" s="14"/>
      <c r="SRX57" s="14"/>
      <c r="SRY57" s="14"/>
      <c r="SRZ57" s="14"/>
      <c r="SSA57" s="14"/>
      <c r="SSB57" s="14"/>
      <c r="SSC57" s="14"/>
      <c r="SSD57" s="14"/>
      <c r="SSE57" s="14"/>
      <c r="SSF57" s="14"/>
      <c r="SSG57" s="14"/>
      <c r="SSH57" s="14"/>
      <c r="SSI57" s="14"/>
      <c r="SSJ57" s="14"/>
      <c r="SSK57" s="14"/>
      <c r="SSL57" s="14"/>
      <c r="SSM57" s="14"/>
      <c r="SSN57" s="14"/>
      <c r="SSO57" s="14"/>
      <c r="SSP57" s="14"/>
      <c r="SSQ57" s="14"/>
      <c r="SSR57" s="14"/>
      <c r="SSS57" s="14"/>
      <c r="SST57" s="14"/>
      <c r="SSU57" s="14"/>
      <c r="SSV57" s="14"/>
      <c r="SSW57" s="14"/>
      <c r="SSX57" s="14"/>
      <c r="SSY57" s="14"/>
      <c r="SSZ57" s="14"/>
      <c r="STA57" s="14"/>
      <c r="STB57" s="14"/>
      <c r="STC57" s="14"/>
      <c r="STD57" s="14"/>
      <c r="STE57" s="14"/>
      <c r="STF57" s="14"/>
      <c r="STG57" s="14"/>
      <c r="STH57" s="14"/>
      <c r="STI57" s="14"/>
      <c r="STJ57" s="14"/>
      <c r="STK57" s="14"/>
      <c r="STL57" s="14"/>
      <c r="STM57" s="14"/>
      <c r="STN57" s="14"/>
      <c r="STO57" s="14"/>
      <c r="STP57" s="14"/>
      <c r="STQ57" s="14"/>
      <c r="STR57" s="14"/>
      <c r="STS57" s="14"/>
      <c r="STT57" s="14"/>
      <c r="STU57" s="14"/>
      <c r="STV57" s="14"/>
      <c r="STW57" s="14"/>
      <c r="STX57" s="14"/>
      <c r="STY57" s="14"/>
      <c r="STZ57" s="14"/>
      <c r="SUA57" s="14"/>
      <c r="SUB57" s="14"/>
      <c r="SUC57" s="14"/>
      <c r="SUD57" s="14"/>
      <c r="SUE57" s="14"/>
      <c r="SUF57" s="14"/>
      <c r="SUG57" s="14"/>
      <c r="SUH57" s="14"/>
      <c r="SUI57" s="14"/>
      <c r="SUJ57" s="14"/>
      <c r="SUK57" s="14"/>
      <c r="SUL57" s="14"/>
      <c r="SUM57" s="14"/>
      <c r="SUN57" s="14"/>
      <c r="SUO57" s="14"/>
      <c r="SUP57" s="14"/>
      <c r="SUQ57" s="14"/>
      <c r="SUR57" s="14"/>
      <c r="SUS57" s="14"/>
      <c r="SUT57" s="14"/>
      <c r="SUU57" s="14"/>
      <c r="SUV57" s="14"/>
      <c r="SUW57" s="14"/>
      <c r="SUX57" s="14"/>
      <c r="SUY57" s="14"/>
      <c r="SUZ57" s="14"/>
      <c r="SVA57" s="14"/>
      <c r="SVB57" s="14"/>
      <c r="SVC57" s="14"/>
      <c r="SVD57" s="14"/>
      <c r="SVE57" s="14"/>
      <c r="SVF57" s="14"/>
      <c r="SVG57" s="14"/>
      <c r="SVH57" s="14"/>
      <c r="SVI57" s="14"/>
      <c r="SVJ57" s="14"/>
      <c r="SVK57" s="14"/>
      <c r="SVL57" s="14"/>
      <c r="SVM57" s="14"/>
      <c r="SVN57" s="14"/>
      <c r="SVO57" s="14"/>
      <c r="SVP57" s="14"/>
      <c r="SVQ57" s="14"/>
      <c r="SVR57" s="14"/>
      <c r="SVS57" s="14"/>
      <c r="SVT57" s="14"/>
      <c r="SVU57" s="14"/>
      <c r="SVV57" s="14"/>
      <c r="SVW57" s="14"/>
      <c r="SVX57" s="14"/>
      <c r="SVY57" s="14"/>
      <c r="SVZ57" s="14"/>
      <c r="SWA57" s="14"/>
      <c r="SWB57" s="14"/>
      <c r="SWC57" s="14"/>
      <c r="SWD57" s="14"/>
      <c r="SWE57" s="14"/>
      <c r="SWF57" s="14"/>
      <c r="SWG57" s="14"/>
      <c r="SWH57" s="14"/>
      <c r="SWI57" s="14"/>
      <c r="SWJ57" s="14"/>
      <c r="SWK57" s="14"/>
      <c r="SWL57" s="14"/>
      <c r="SWM57" s="14"/>
      <c r="SWN57" s="14"/>
      <c r="SWO57" s="14"/>
      <c r="SWP57" s="14"/>
      <c r="SWQ57" s="14"/>
      <c r="SWR57" s="14"/>
      <c r="SWS57" s="14"/>
      <c r="SWT57" s="14"/>
      <c r="SWU57" s="14"/>
      <c r="SWV57" s="14"/>
      <c r="SWW57" s="14"/>
      <c r="SWX57" s="14"/>
      <c r="SWY57" s="14"/>
      <c r="SWZ57" s="14"/>
      <c r="SXA57" s="14"/>
      <c r="SXB57" s="14"/>
      <c r="SXC57" s="14"/>
      <c r="SXD57" s="14"/>
      <c r="SXE57" s="14"/>
      <c r="SXF57" s="14"/>
      <c r="SXG57" s="14"/>
      <c r="SXH57" s="14"/>
      <c r="SXI57" s="14"/>
      <c r="SXJ57" s="14"/>
      <c r="SXK57" s="14"/>
      <c r="SXL57" s="14"/>
      <c r="SXM57" s="14"/>
      <c r="SXN57" s="14"/>
      <c r="SXO57" s="14"/>
      <c r="SXP57" s="14"/>
      <c r="SXQ57" s="14"/>
      <c r="SXR57" s="14"/>
      <c r="SXS57" s="14"/>
      <c r="SXT57" s="14"/>
      <c r="SXU57" s="14"/>
      <c r="SXV57" s="14"/>
      <c r="SXW57" s="14"/>
      <c r="SXX57" s="14"/>
      <c r="SXY57" s="14"/>
      <c r="SXZ57" s="14"/>
      <c r="SYA57" s="14"/>
      <c r="SYB57" s="14"/>
      <c r="SYC57" s="14"/>
      <c r="SYD57" s="14"/>
      <c r="SYE57" s="14"/>
      <c r="SYF57" s="14"/>
      <c r="SYG57" s="14"/>
      <c r="SYH57" s="14"/>
      <c r="SYI57" s="14"/>
      <c r="SYJ57" s="14"/>
      <c r="SYK57" s="14"/>
      <c r="SYL57" s="14"/>
      <c r="SYM57" s="14"/>
      <c r="SYN57" s="14"/>
      <c r="SYO57" s="14"/>
      <c r="SYP57" s="14"/>
      <c r="SYQ57" s="14"/>
      <c r="SYR57" s="14"/>
      <c r="SYS57" s="14"/>
      <c r="SYT57" s="14"/>
      <c r="SYU57" s="14"/>
      <c r="SYV57" s="14"/>
      <c r="SYW57" s="14"/>
      <c r="SYX57" s="14"/>
      <c r="SYY57" s="14"/>
      <c r="SYZ57" s="14"/>
      <c r="SZA57" s="14"/>
      <c r="SZB57" s="14"/>
      <c r="SZC57" s="14"/>
      <c r="SZD57" s="14"/>
      <c r="SZE57" s="14"/>
      <c r="SZF57" s="14"/>
      <c r="SZG57" s="14"/>
      <c r="SZH57" s="14"/>
      <c r="SZI57" s="14"/>
      <c r="SZJ57" s="14"/>
      <c r="SZK57" s="14"/>
      <c r="SZL57" s="14"/>
      <c r="SZM57" s="14"/>
      <c r="SZN57" s="14"/>
      <c r="SZO57" s="14"/>
      <c r="SZP57" s="14"/>
      <c r="SZQ57" s="14"/>
      <c r="SZR57" s="14"/>
      <c r="SZS57" s="14"/>
      <c r="SZT57" s="14"/>
      <c r="SZU57" s="14"/>
      <c r="SZV57" s="14"/>
      <c r="SZW57" s="14"/>
      <c r="SZX57" s="14"/>
      <c r="SZY57" s="14"/>
      <c r="SZZ57" s="14"/>
      <c r="TAA57" s="14"/>
      <c r="TAB57" s="14"/>
      <c r="TAC57" s="14"/>
      <c r="TAD57" s="14"/>
      <c r="TAE57" s="14"/>
      <c r="TAF57" s="14"/>
      <c r="TAG57" s="14"/>
      <c r="TAH57" s="14"/>
      <c r="TAI57" s="14"/>
      <c r="TAJ57" s="14"/>
      <c r="TAK57" s="14"/>
      <c r="TAL57" s="14"/>
      <c r="TAM57" s="14"/>
      <c r="TAN57" s="14"/>
      <c r="TAO57" s="14"/>
      <c r="TAP57" s="14"/>
      <c r="TAQ57" s="14"/>
      <c r="TAR57" s="14"/>
      <c r="TAS57" s="14"/>
      <c r="TAT57" s="14"/>
      <c r="TAU57" s="14"/>
      <c r="TAV57" s="14"/>
      <c r="TAW57" s="14"/>
      <c r="TAX57" s="14"/>
      <c r="TAY57" s="14"/>
      <c r="TAZ57" s="14"/>
      <c r="TBA57" s="14"/>
      <c r="TBB57" s="14"/>
      <c r="TBC57" s="14"/>
      <c r="TBD57" s="14"/>
      <c r="TBE57" s="14"/>
      <c r="TBF57" s="14"/>
      <c r="TBG57" s="14"/>
      <c r="TBH57" s="14"/>
      <c r="TBI57" s="14"/>
      <c r="TBJ57" s="14"/>
      <c r="TBK57" s="14"/>
      <c r="TBL57" s="14"/>
      <c r="TBM57" s="14"/>
      <c r="TBN57" s="14"/>
      <c r="TBO57" s="14"/>
      <c r="TBP57" s="14"/>
      <c r="TBQ57" s="14"/>
      <c r="TBR57" s="14"/>
      <c r="TBS57" s="14"/>
      <c r="TBT57" s="14"/>
      <c r="TBU57" s="14"/>
      <c r="TBV57" s="14"/>
      <c r="TBW57" s="14"/>
      <c r="TBX57" s="14"/>
      <c r="TBY57" s="14"/>
      <c r="TBZ57" s="14"/>
      <c r="TCA57" s="14"/>
      <c r="TCB57" s="14"/>
      <c r="TCC57" s="14"/>
      <c r="TCD57" s="14"/>
      <c r="TCE57" s="14"/>
      <c r="TCF57" s="14"/>
      <c r="TCG57" s="14"/>
      <c r="TCH57" s="14"/>
      <c r="TCI57" s="14"/>
      <c r="TCJ57" s="14"/>
      <c r="TCK57" s="14"/>
      <c r="TCL57" s="14"/>
      <c r="TCM57" s="14"/>
      <c r="TCN57" s="14"/>
      <c r="TCO57" s="14"/>
      <c r="TCP57" s="14"/>
      <c r="TCQ57" s="14"/>
      <c r="TCR57" s="14"/>
      <c r="TCS57" s="14"/>
      <c r="TCT57" s="14"/>
      <c r="TCU57" s="14"/>
      <c r="TCV57" s="14"/>
      <c r="TCW57" s="14"/>
      <c r="TCX57" s="14"/>
      <c r="TCY57" s="14"/>
      <c r="TCZ57" s="14"/>
      <c r="TDA57" s="14"/>
      <c r="TDB57" s="14"/>
      <c r="TDC57" s="14"/>
      <c r="TDD57" s="14"/>
      <c r="TDE57" s="14"/>
      <c r="TDF57" s="14"/>
      <c r="TDG57" s="14"/>
      <c r="TDH57" s="14"/>
      <c r="TDI57" s="14"/>
      <c r="TDJ57" s="14"/>
      <c r="TDK57" s="14"/>
      <c r="TDL57" s="14"/>
      <c r="TDM57" s="14"/>
      <c r="TDN57" s="14"/>
      <c r="TDO57" s="14"/>
      <c r="TDP57" s="14"/>
      <c r="TDQ57" s="14"/>
      <c r="TDR57" s="14"/>
      <c r="TDS57" s="14"/>
      <c r="TDT57" s="14"/>
      <c r="TDU57" s="14"/>
      <c r="TDV57" s="14"/>
      <c r="TDW57" s="14"/>
      <c r="TDX57" s="14"/>
      <c r="TDY57" s="14"/>
      <c r="TDZ57" s="14"/>
      <c r="TEA57" s="14"/>
      <c r="TEB57" s="14"/>
      <c r="TEC57" s="14"/>
      <c r="TED57" s="14"/>
      <c r="TEE57" s="14"/>
      <c r="TEF57" s="14"/>
      <c r="TEG57" s="14"/>
      <c r="TEH57" s="14"/>
      <c r="TEI57" s="14"/>
      <c r="TEJ57" s="14"/>
      <c r="TEK57" s="14"/>
      <c r="TEL57" s="14"/>
      <c r="TEM57" s="14"/>
      <c r="TEN57" s="14"/>
      <c r="TEO57" s="14"/>
      <c r="TEP57" s="14"/>
      <c r="TEQ57" s="14"/>
      <c r="TER57" s="14"/>
      <c r="TES57" s="14"/>
      <c r="TET57" s="14"/>
      <c r="TEU57" s="14"/>
      <c r="TEV57" s="14"/>
      <c r="TEW57" s="14"/>
      <c r="TEX57" s="14"/>
      <c r="TEY57" s="14"/>
      <c r="TEZ57" s="14"/>
      <c r="TFA57" s="14"/>
      <c r="TFB57" s="14"/>
      <c r="TFC57" s="14"/>
      <c r="TFD57" s="14"/>
      <c r="TFE57" s="14"/>
      <c r="TFF57" s="14"/>
      <c r="TFG57" s="14"/>
      <c r="TFH57" s="14"/>
      <c r="TFI57" s="14"/>
      <c r="TFJ57" s="14"/>
      <c r="TFK57" s="14"/>
      <c r="TFL57" s="14"/>
      <c r="TFM57" s="14"/>
      <c r="TFN57" s="14"/>
      <c r="TFO57" s="14"/>
      <c r="TFP57" s="14"/>
      <c r="TFQ57" s="14"/>
      <c r="TFR57" s="14"/>
      <c r="TFS57" s="14"/>
      <c r="TFT57" s="14"/>
      <c r="TFU57" s="14"/>
      <c r="TFV57" s="14"/>
      <c r="TFW57" s="14"/>
      <c r="TFX57" s="14"/>
      <c r="TFY57" s="14"/>
      <c r="TFZ57" s="14"/>
      <c r="TGA57" s="14"/>
      <c r="TGB57" s="14"/>
      <c r="TGC57" s="14"/>
      <c r="TGD57" s="14"/>
      <c r="TGE57" s="14"/>
      <c r="TGF57" s="14"/>
      <c r="TGG57" s="14"/>
      <c r="TGH57" s="14"/>
      <c r="TGI57" s="14"/>
      <c r="TGJ57" s="14"/>
      <c r="TGK57" s="14"/>
      <c r="TGL57" s="14"/>
      <c r="TGM57" s="14"/>
      <c r="TGN57" s="14"/>
      <c r="TGO57" s="14"/>
      <c r="TGP57" s="14"/>
      <c r="TGQ57" s="14"/>
      <c r="TGR57" s="14"/>
      <c r="TGS57" s="14"/>
      <c r="TGT57" s="14"/>
      <c r="TGU57" s="14"/>
      <c r="TGV57" s="14"/>
      <c r="TGW57" s="14"/>
      <c r="TGX57" s="14"/>
      <c r="TGY57" s="14"/>
      <c r="TGZ57" s="14"/>
      <c r="THA57" s="14"/>
      <c r="THB57" s="14"/>
      <c r="THC57" s="14"/>
      <c r="THD57" s="14"/>
      <c r="THE57" s="14"/>
      <c r="THF57" s="14"/>
      <c r="THG57" s="14"/>
      <c r="THH57" s="14"/>
      <c r="THI57" s="14"/>
      <c r="THJ57" s="14"/>
      <c r="THK57" s="14"/>
      <c r="THL57" s="14"/>
      <c r="THM57" s="14"/>
      <c r="THN57" s="14"/>
      <c r="THO57" s="14"/>
      <c r="THP57" s="14"/>
      <c r="THQ57" s="14"/>
      <c r="THR57" s="14"/>
      <c r="THS57" s="14"/>
      <c r="THT57" s="14"/>
      <c r="THU57" s="14"/>
      <c r="THV57" s="14"/>
      <c r="THW57" s="14"/>
      <c r="THX57" s="14"/>
      <c r="THY57" s="14"/>
      <c r="THZ57" s="14"/>
      <c r="TIA57" s="14"/>
      <c r="TIB57" s="14"/>
      <c r="TIC57" s="14"/>
      <c r="TID57" s="14"/>
      <c r="TIE57" s="14"/>
      <c r="TIF57" s="14"/>
      <c r="TIG57" s="14"/>
      <c r="TIH57" s="14"/>
      <c r="TII57" s="14"/>
      <c r="TIJ57" s="14"/>
      <c r="TIK57" s="14"/>
      <c r="TIL57" s="14"/>
      <c r="TIM57" s="14"/>
      <c r="TIN57" s="14"/>
      <c r="TIO57" s="14"/>
      <c r="TIP57" s="14"/>
      <c r="TIQ57" s="14"/>
      <c r="TIR57" s="14"/>
      <c r="TIS57" s="14"/>
      <c r="TIT57" s="14"/>
      <c r="TIU57" s="14"/>
      <c r="TIV57" s="14"/>
      <c r="TIW57" s="14"/>
      <c r="TIX57" s="14"/>
      <c r="TIY57" s="14"/>
      <c r="TIZ57" s="14"/>
      <c r="TJA57" s="14"/>
      <c r="TJB57" s="14"/>
      <c r="TJC57" s="14"/>
      <c r="TJD57" s="14"/>
      <c r="TJE57" s="14"/>
      <c r="TJF57" s="14"/>
      <c r="TJG57" s="14"/>
      <c r="TJH57" s="14"/>
      <c r="TJI57" s="14"/>
      <c r="TJJ57" s="14"/>
      <c r="TJK57" s="14"/>
      <c r="TJL57" s="14"/>
      <c r="TJM57" s="14"/>
      <c r="TJN57" s="14"/>
      <c r="TJO57" s="14"/>
      <c r="TJP57" s="14"/>
      <c r="TJQ57" s="14"/>
      <c r="TJR57" s="14"/>
      <c r="TJS57" s="14"/>
      <c r="TJT57" s="14"/>
      <c r="TJU57" s="14"/>
      <c r="TJV57" s="14"/>
      <c r="TJW57" s="14"/>
      <c r="TJX57" s="14"/>
      <c r="TJY57" s="14"/>
      <c r="TJZ57" s="14"/>
      <c r="TKA57" s="14"/>
      <c r="TKB57" s="14"/>
      <c r="TKC57" s="14"/>
      <c r="TKD57" s="14"/>
      <c r="TKE57" s="14"/>
      <c r="TKF57" s="14"/>
      <c r="TKG57" s="14"/>
      <c r="TKH57" s="14"/>
      <c r="TKI57" s="14"/>
      <c r="TKJ57" s="14"/>
      <c r="TKK57" s="14"/>
      <c r="TKL57" s="14"/>
      <c r="TKM57" s="14"/>
      <c r="TKN57" s="14"/>
      <c r="TKO57" s="14"/>
      <c r="TKP57" s="14"/>
      <c r="TKQ57" s="14"/>
      <c r="TKR57" s="14"/>
      <c r="TKS57" s="14"/>
      <c r="TKT57" s="14"/>
      <c r="TKU57" s="14"/>
      <c r="TKV57" s="14"/>
      <c r="TKW57" s="14"/>
      <c r="TKX57" s="14"/>
      <c r="TKY57" s="14"/>
      <c r="TKZ57" s="14"/>
      <c r="TLA57" s="14"/>
      <c r="TLB57" s="14"/>
      <c r="TLC57" s="14"/>
      <c r="TLD57" s="14"/>
      <c r="TLE57" s="14"/>
      <c r="TLF57" s="14"/>
      <c r="TLG57" s="14"/>
      <c r="TLH57" s="14"/>
      <c r="TLI57" s="14"/>
      <c r="TLJ57" s="14"/>
      <c r="TLK57" s="14"/>
      <c r="TLL57" s="14"/>
      <c r="TLM57" s="14"/>
      <c r="TLN57" s="14"/>
      <c r="TLO57" s="14"/>
      <c r="TLP57" s="14"/>
      <c r="TLQ57" s="14"/>
      <c r="TLR57" s="14"/>
      <c r="TLS57" s="14"/>
      <c r="TLT57" s="14"/>
      <c r="TLU57" s="14"/>
      <c r="TLV57" s="14"/>
      <c r="TLW57" s="14"/>
      <c r="TLX57" s="14"/>
      <c r="TLY57" s="14"/>
      <c r="TLZ57" s="14"/>
      <c r="TMA57" s="14"/>
      <c r="TMB57" s="14"/>
      <c r="TMC57" s="14"/>
      <c r="TMD57" s="14"/>
      <c r="TME57" s="14"/>
      <c r="TMF57" s="14"/>
      <c r="TMG57" s="14"/>
      <c r="TMH57" s="14"/>
      <c r="TMI57" s="14"/>
      <c r="TMJ57" s="14"/>
      <c r="TMK57" s="14"/>
      <c r="TML57" s="14"/>
      <c r="TMM57" s="14"/>
      <c r="TMN57" s="14"/>
      <c r="TMO57" s="14"/>
      <c r="TMP57" s="14"/>
      <c r="TMQ57" s="14"/>
      <c r="TMR57" s="14"/>
      <c r="TMS57" s="14"/>
      <c r="TMT57" s="14"/>
      <c r="TMU57" s="14"/>
      <c r="TMV57" s="14"/>
      <c r="TMW57" s="14"/>
      <c r="TMX57" s="14"/>
      <c r="TMY57" s="14"/>
      <c r="TMZ57" s="14"/>
      <c r="TNA57" s="14"/>
      <c r="TNB57" s="14"/>
      <c r="TNC57" s="14"/>
      <c r="TND57" s="14"/>
      <c r="TNE57" s="14"/>
      <c r="TNF57" s="14"/>
      <c r="TNG57" s="14"/>
      <c r="TNH57" s="14"/>
      <c r="TNI57" s="14"/>
      <c r="TNJ57" s="14"/>
      <c r="TNK57" s="14"/>
      <c r="TNL57" s="14"/>
      <c r="TNM57" s="14"/>
      <c r="TNN57" s="14"/>
      <c r="TNO57" s="14"/>
      <c r="TNP57" s="14"/>
      <c r="TNQ57" s="14"/>
      <c r="TNR57" s="14"/>
      <c r="TNS57" s="14"/>
      <c r="TNT57" s="14"/>
      <c r="TNU57" s="14"/>
      <c r="TNV57" s="14"/>
      <c r="TNW57" s="14"/>
      <c r="TNX57" s="14"/>
      <c r="TNY57" s="14"/>
      <c r="TNZ57" s="14"/>
      <c r="TOA57" s="14"/>
      <c r="TOB57" s="14"/>
      <c r="TOC57" s="14"/>
      <c r="TOD57" s="14"/>
      <c r="TOE57" s="14"/>
      <c r="TOF57" s="14"/>
      <c r="TOG57" s="14"/>
      <c r="TOH57" s="14"/>
      <c r="TOI57" s="14"/>
      <c r="TOJ57" s="14"/>
      <c r="TOK57" s="14"/>
      <c r="TOL57" s="14"/>
      <c r="TOM57" s="14"/>
      <c r="TON57" s="14"/>
      <c r="TOO57" s="14"/>
      <c r="TOP57" s="14"/>
      <c r="TOQ57" s="14"/>
      <c r="TOR57" s="14"/>
      <c r="TOS57" s="14"/>
      <c r="TOT57" s="14"/>
      <c r="TOU57" s="14"/>
      <c r="TOV57" s="14"/>
      <c r="TOW57" s="14"/>
      <c r="TOX57" s="14"/>
      <c r="TOY57" s="14"/>
      <c r="TOZ57" s="14"/>
      <c r="TPA57" s="14"/>
      <c r="TPB57" s="14"/>
      <c r="TPC57" s="14"/>
      <c r="TPD57" s="14"/>
      <c r="TPE57" s="14"/>
      <c r="TPF57" s="14"/>
      <c r="TPG57" s="14"/>
      <c r="TPH57" s="14"/>
      <c r="TPI57" s="14"/>
      <c r="TPJ57" s="14"/>
      <c r="TPK57" s="14"/>
      <c r="TPL57" s="14"/>
      <c r="TPM57" s="14"/>
      <c r="TPN57" s="14"/>
      <c r="TPO57" s="14"/>
      <c r="TPP57" s="14"/>
      <c r="TPQ57" s="14"/>
      <c r="TPR57" s="14"/>
      <c r="TPS57" s="14"/>
      <c r="TPT57" s="14"/>
      <c r="TPU57" s="14"/>
      <c r="TPV57" s="14"/>
      <c r="TPW57" s="14"/>
      <c r="TPX57" s="14"/>
      <c r="TPY57" s="14"/>
      <c r="TPZ57" s="14"/>
      <c r="TQA57" s="14"/>
      <c r="TQB57" s="14"/>
      <c r="TQC57" s="14"/>
      <c r="TQD57" s="14"/>
      <c r="TQE57" s="14"/>
      <c r="TQF57" s="14"/>
      <c r="TQG57" s="14"/>
      <c r="TQH57" s="14"/>
      <c r="TQI57" s="14"/>
      <c r="TQJ57" s="14"/>
      <c r="TQK57" s="14"/>
      <c r="TQL57" s="14"/>
      <c r="TQM57" s="14"/>
      <c r="TQN57" s="14"/>
      <c r="TQO57" s="14"/>
      <c r="TQP57" s="14"/>
      <c r="TQQ57" s="14"/>
      <c r="TQR57" s="14"/>
      <c r="TQS57" s="14"/>
      <c r="TQT57" s="14"/>
      <c r="TQU57" s="14"/>
      <c r="TQV57" s="14"/>
      <c r="TQW57" s="14"/>
      <c r="TQX57" s="14"/>
      <c r="TQY57" s="14"/>
      <c r="TQZ57" s="14"/>
      <c r="TRA57" s="14"/>
      <c r="TRB57" s="14"/>
      <c r="TRC57" s="14"/>
      <c r="TRD57" s="14"/>
      <c r="TRE57" s="14"/>
      <c r="TRF57" s="14"/>
      <c r="TRG57" s="14"/>
      <c r="TRH57" s="14"/>
      <c r="TRI57" s="14"/>
      <c r="TRJ57" s="14"/>
      <c r="TRK57" s="14"/>
      <c r="TRL57" s="14"/>
      <c r="TRM57" s="14"/>
      <c r="TRN57" s="14"/>
      <c r="TRO57" s="14"/>
      <c r="TRP57" s="14"/>
      <c r="TRQ57" s="14"/>
      <c r="TRR57" s="14"/>
      <c r="TRS57" s="14"/>
      <c r="TRT57" s="14"/>
      <c r="TRU57" s="14"/>
      <c r="TRV57" s="14"/>
      <c r="TRW57" s="14"/>
      <c r="TRX57" s="14"/>
      <c r="TRY57" s="14"/>
      <c r="TRZ57" s="14"/>
      <c r="TSA57" s="14"/>
      <c r="TSB57" s="14"/>
      <c r="TSC57" s="14"/>
      <c r="TSD57" s="14"/>
      <c r="TSE57" s="14"/>
      <c r="TSF57" s="14"/>
      <c r="TSG57" s="14"/>
      <c r="TSH57" s="14"/>
      <c r="TSI57" s="14"/>
      <c r="TSJ57" s="14"/>
      <c r="TSK57" s="14"/>
      <c r="TSL57" s="14"/>
      <c r="TSM57" s="14"/>
      <c r="TSN57" s="14"/>
      <c r="TSO57" s="14"/>
      <c r="TSP57" s="14"/>
      <c r="TSQ57" s="14"/>
      <c r="TSR57" s="14"/>
      <c r="TSS57" s="14"/>
      <c r="TST57" s="14"/>
      <c r="TSU57" s="14"/>
      <c r="TSV57" s="14"/>
      <c r="TSW57" s="14"/>
      <c r="TSX57" s="14"/>
      <c r="TSY57" s="14"/>
      <c r="TSZ57" s="14"/>
      <c r="TTA57" s="14"/>
      <c r="TTB57" s="14"/>
      <c r="TTC57" s="14"/>
      <c r="TTD57" s="14"/>
      <c r="TTE57" s="14"/>
      <c r="TTF57" s="14"/>
      <c r="TTG57" s="14"/>
      <c r="TTH57" s="14"/>
      <c r="TTI57" s="14"/>
      <c r="TTJ57" s="14"/>
      <c r="TTK57" s="14"/>
      <c r="TTL57" s="14"/>
      <c r="TTM57" s="14"/>
      <c r="TTN57" s="14"/>
      <c r="TTO57" s="14"/>
      <c r="TTP57" s="14"/>
      <c r="TTQ57" s="14"/>
      <c r="TTR57" s="14"/>
      <c r="TTS57" s="14"/>
      <c r="TTT57" s="14"/>
      <c r="TTU57" s="14"/>
      <c r="TTV57" s="14"/>
      <c r="TTW57" s="14"/>
      <c r="TTX57" s="14"/>
      <c r="TTY57" s="14"/>
      <c r="TTZ57" s="14"/>
      <c r="TUA57" s="14"/>
      <c r="TUB57" s="14"/>
      <c r="TUC57" s="14"/>
      <c r="TUD57" s="14"/>
      <c r="TUE57" s="14"/>
      <c r="TUF57" s="14"/>
      <c r="TUG57" s="14"/>
      <c r="TUH57" s="14"/>
      <c r="TUI57" s="14"/>
      <c r="TUJ57" s="14"/>
      <c r="TUK57" s="14"/>
      <c r="TUL57" s="14"/>
      <c r="TUM57" s="14"/>
      <c r="TUN57" s="14"/>
      <c r="TUO57" s="14"/>
      <c r="TUP57" s="14"/>
      <c r="TUQ57" s="14"/>
      <c r="TUR57" s="14"/>
      <c r="TUS57" s="14"/>
      <c r="TUT57" s="14"/>
      <c r="TUU57" s="14"/>
      <c r="TUV57" s="14"/>
      <c r="TUW57" s="14"/>
      <c r="TUX57" s="14"/>
      <c r="TUY57" s="14"/>
      <c r="TUZ57" s="14"/>
      <c r="TVA57" s="14"/>
      <c r="TVB57" s="14"/>
      <c r="TVC57" s="14"/>
      <c r="TVD57" s="14"/>
      <c r="TVE57" s="14"/>
      <c r="TVF57" s="14"/>
      <c r="TVG57" s="14"/>
      <c r="TVH57" s="14"/>
      <c r="TVI57" s="14"/>
      <c r="TVJ57" s="14"/>
      <c r="TVK57" s="14"/>
      <c r="TVL57" s="14"/>
      <c r="TVM57" s="14"/>
      <c r="TVN57" s="14"/>
      <c r="TVO57" s="14"/>
      <c r="TVP57" s="14"/>
      <c r="TVQ57" s="14"/>
      <c r="TVR57" s="14"/>
      <c r="TVS57" s="14"/>
      <c r="TVT57" s="14"/>
      <c r="TVU57" s="14"/>
      <c r="TVV57" s="14"/>
      <c r="TVW57" s="14"/>
      <c r="TVX57" s="14"/>
      <c r="TVY57" s="14"/>
      <c r="TVZ57" s="14"/>
      <c r="TWA57" s="14"/>
      <c r="TWB57" s="14"/>
      <c r="TWC57" s="14"/>
      <c r="TWD57" s="14"/>
      <c r="TWE57" s="14"/>
      <c r="TWF57" s="14"/>
      <c r="TWG57" s="14"/>
      <c r="TWH57" s="14"/>
      <c r="TWI57" s="14"/>
      <c r="TWJ57" s="14"/>
      <c r="TWK57" s="14"/>
      <c r="TWL57" s="14"/>
      <c r="TWM57" s="14"/>
      <c r="TWN57" s="14"/>
      <c r="TWO57" s="14"/>
      <c r="TWP57" s="14"/>
      <c r="TWQ57" s="14"/>
      <c r="TWR57" s="14"/>
      <c r="TWS57" s="14"/>
      <c r="TWT57" s="14"/>
      <c r="TWU57" s="14"/>
      <c r="TWV57" s="14"/>
      <c r="TWW57" s="14"/>
      <c r="TWX57" s="14"/>
      <c r="TWY57" s="14"/>
      <c r="TWZ57" s="14"/>
      <c r="TXA57" s="14"/>
      <c r="TXB57" s="14"/>
      <c r="TXC57" s="14"/>
      <c r="TXD57" s="14"/>
      <c r="TXE57" s="14"/>
      <c r="TXF57" s="14"/>
      <c r="TXG57" s="14"/>
      <c r="TXH57" s="14"/>
      <c r="TXI57" s="14"/>
      <c r="TXJ57" s="14"/>
      <c r="TXK57" s="14"/>
      <c r="TXL57" s="14"/>
      <c r="TXM57" s="14"/>
      <c r="TXN57" s="14"/>
      <c r="TXO57" s="14"/>
      <c r="TXP57" s="14"/>
      <c r="TXQ57" s="14"/>
      <c r="TXR57" s="14"/>
      <c r="TXS57" s="14"/>
      <c r="TXT57" s="14"/>
      <c r="TXU57" s="14"/>
      <c r="TXV57" s="14"/>
      <c r="TXW57" s="14"/>
      <c r="TXX57" s="14"/>
      <c r="TXY57" s="14"/>
      <c r="TXZ57" s="14"/>
      <c r="TYA57" s="14"/>
      <c r="TYB57" s="14"/>
      <c r="TYC57" s="14"/>
      <c r="TYD57" s="14"/>
      <c r="TYE57" s="14"/>
      <c r="TYF57" s="14"/>
      <c r="TYG57" s="14"/>
      <c r="TYH57" s="14"/>
      <c r="TYI57" s="14"/>
      <c r="TYJ57" s="14"/>
      <c r="TYK57" s="14"/>
      <c r="TYL57" s="14"/>
      <c r="TYM57" s="14"/>
      <c r="TYN57" s="14"/>
      <c r="TYO57" s="14"/>
      <c r="TYP57" s="14"/>
      <c r="TYQ57" s="14"/>
      <c r="TYR57" s="14"/>
      <c r="TYS57" s="14"/>
      <c r="TYT57" s="14"/>
      <c r="TYU57" s="14"/>
      <c r="TYV57" s="14"/>
      <c r="TYW57" s="14"/>
      <c r="TYX57" s="14"/>
      <c r="TYY57" s="14"/>
      <c r="TYZ57" s="14"/>
      <c r="TZA57" s="14"/>
      <c r="TZB57" s="14"/>
      <c r="TZC57" s="14"/>
      <c r="TZD57" s="14"/>
      <c r="TZE57" s="14"/>
      <c r="TZF57" s="14"/>
      <c r="TZG57" s="14"/>
      <c r="TZH57" s="14"/>
      <c r="TZI57" s="14"/>
      <c r="TZJ57" s="14"/>
      <c r="TZK57" s="14"/>
      <c r="TZL57" s="14"/>
      <c r="TZM57" s="14"/>
      <c r="TZN57" s="14"/>
      <c r="TZO57" s="14"/>
      <c r="TZP57" s="14"/>
      <c r="TZQ57" s="14"/>
      <c r="TZR57" s="14"/>
      <c r="TZS57" s="14"/>
      <c r="TZT57" s="14"/>
      <c r="TZU57" s="14"/>
      <c r="TZV57" s="14"/>
      <c r="TZW57" s="14"/>
      <c r="TZX57" s="14"/>
      <c r="TZY57" s="14"/>
      <c r="TZZ57" s="14"/>
      <c r="UAA57" s="14"/>
      <c r="UAB57" s="14"/>
      <c r="UAC57" s="14"/>
      <c r="UAD57" s="14"/>
      <c r="UAE57" s="14"/>
      <c r="UAF57" s="14"/>
      <c r="UAG57" s="14"/>
      <c r="UAH57" s="14"/>
      <c r="UAI57" s="14"/>
      <c r="UAJ57" s="14"/>
      <c r="UAK57" s="14"/>
      <c r="UAL57" s="14"/>
      <c r="UAM57" s="14"/>
      <c r="UAN57" s="14"/>
      <c r="UAO57" s="14"/>
      <c r="UAP57" s="14"/>
      <c r="UAQ57" s="14"/>
      <c r="UAR57" s="14"/>
      <c r="UAS57" s="14"/>
      <c r="UAT57" s="14"/>
      <c r="UAU57" s="14"/>
      <c r="UAV57" s="14"/>
      <c r="UAW57" s="14"/>
      <c r="UAX57" s="14"/>
      <c r="UAY57" s="14"/>
      <c r="UAZ57" s="14"/>
      <c r="UBA57" s="14"/>
      <c r="UBB57" s="14"/>
      <c r="UBC57" s="14"/>
      <c r="UBD57" s="14"/>
      <c r="UBE57" s="14"/>
      <c r="UBF57" s="14"/>
      <c r="UBG57" s="14"/>
      <c r="UBH57" s="14"/>
      <c r="UBI57" s="14"/>
      <c r="UBJ57" s="14"/>
      <c r="UBK57" s="14"/>
      <c r="UBL57" s="14"/>
      <c r="UBM57" s="14"/>
      <c r="UBN57" s="14"/>
      <c r="UBO57" s="14"/>
      <c r="UBP57" s="14"/>
      <c r="UBQ57" s="14"/>
      <c r="UBR57" s="14"/>
      <c r="UBS57" s="14"/>
      <c r="UBT57" s="14"/>
      <c r="UBU57" s="14"/>
      <c r="UBV57" s="14"/>
      <c r="UBW57" s="14"/>
      <c r="UBX57" s="14"/>
      <c r="UBY57" s="14"/>
      <c r="UBZ57" s="14"/>
      <c r="UCA57" s="14"/>
      <c r="UCB57" s="14"/>
      <c r="UCC57" s="14"/>
      <c r="UCD57" s="14"/>
      <c r="UCE57" s="14"/>
      <c r="UCF57" s="14"/>
      <c r="UCG57" s="14"/>
      <c r="UCH57" s="14"/>
      <c r="UCI57" s="14"/>
      <c r="UCJ57" s="14"/>
      <c r="UCK57" s="14"/>
      <c r="UCL57" s="14"/>
      <c r="UCM57" s="14"/>
      <c r="UCN57" s="14"/>
      <c r="UCO57" s="14"/>
      <c r="UCP57" s="14"/>
      <c r="UCQ57" s="14"/>
      <c r="UCR57" s="14"/>
      <c r="UCS57" s="14"/>
      <c r="UCT57" s="14"/>
      <c r="UCU57" s="14"/>
      <c r="UCV57" s="14"/>
      <c r="UCW57" s="14"/>
      <c r="UCX57" s="14"/>
      <c r="UCY57" s="14"/>
      <c r="UCZ57" s="14"/>
      <c r="UDA57" s="14"/>
      <c r="UDB57" s="14"/>
      <c r="UDC57" s="14"/>
      <c r="UDD57" s="14"/>
      <c r="UDE57" s="14"/>
      <c r="UDF57" s="14"/>
      <c r="UDG57" s="14"/>
      <c r="UDH57" s="14"/>
      <c r="UDI57" s="14"/>
      <c r="UDJ57" s="14"/>
      <c r="UDK57" s="14"/>
      <c r="UDL57" s="14"/>
      <c r="UDM57" s="14"/>
      <c r="UDN57" s="14"/>
      <c r="UDO57" s="14"/>
      <c r="UDP57" s="14"/>
      <c r="UDQ57" s="14"/>
      <c r="UDR57" s="14"/>
      <c r="UDS57" s="14"/>
      <c r="UDT57" s="14"/>
      <c r="UDU57" s="14"/>
      <c r="UDV57" s="14"/>
      <c r="UDW57" s="14"/>
      <c r="UDX57" s="14"/>
      <c r="UDY57" s="14"/>
      <c r="UDZ57" s="14"/>
      <c r="UEA57" s="14"/>
      <c r="UEB57" s="14"/>
      <c r="UEC57" s="14"/>
      <c r="UED57" s="14"/>
      <c r="UEE57" s="14"/>
      <c r="UEF57" s="14"/>
      <c r="UEG57" s="14"/>
      <c r="UEH57" s="14"/>
      <c r="UEI57" s="14"/>
      <c r="UEJ57" s="14"/>
      <c r="UEK57" s="14"/>
      <c r="UEL57" s="14"/>
      <c r="UEM57" s="14"/>
      <c r="UEN57" s="14"/>
      <c r="UEO57" s="14"/>
      <c r="UEP57" s="14"/>
      <c r="UEQ57" s="14"/>
      <c r="UER57" s="14"/>
      <c r="UES57" s="14"/>
      <c r="UET57" s="14"/>
      <c r="UEU57" s="14"/>
      <c r="UEV57" s="14"/>
      <c r="UEW57" s="14"/>
      <c r="UEX57" s="14"/>
      <c r="UEY57" s="14"/>
      <c r="UEZ57" s="14"/>
      <c r="UFA57" s="14"/>
      <c r="UFB57" s="14"/>
      <c r="UFC57" s="14"/>
      <c r="UFD57" s="14"/>
      <c r="UFE57" s="14"/>
      <c r="UFF57" s="14"/>
      <c r="UFG57" s="14"/>
      <c r="UFH57" s="14"/>
      <c r="UFI57" s="14"/>
      <c r="UFJ57" s="14"/>
      <c r="UFK57" s="14"/>
      <c r="UFL57" s="14"/>
      <c r="UFM57" s="14"/>
      <c r="UFN57" s="14"/>
      <c r="UFO57" s="14"/>
      <c r="UFP57" s="14"/>
      <c r="UFQ57" s="14"/>
      <c r="UFR57" s="14"/>
      <c r="UFS57" s="14"/>
      <c r="UFT57" s="14"/>
      <c r="UFU57" s="14"/>
      <c r="UFV57" s="14"/>
      <c r="UFW57" s="14"/>
      <c r="UFX57" s="14"/>
      <c r="UFY57" s="14"/>
      <c r="UFZ57" s="14"/>
      <c r="UGA57" s="14"/>
      <c r="UGB57" s="14"/>
      <c r="UGC57" s="14"/>
      <c r="UGD57" s="14"/>
      <c r="UGE57" s="14"/>
      <c r="UGF57" s="14"/>
      <c r="UGG57" s="14"/>
      <c r="UGH57" s="14"/>
      <c r="UGI57" s="14"/>
      <c r="UGJ57" s="14"/>
      <c r="UGK57" s="14"/>
      <c r="UGL57" s="14"/>
      <c r="UGM57" s="14"/>
      <c r="UGN57" s="14"/>
      <c r="UGO57" s="14"/>
      <c r="UGP57" s="14"/>
      <c r="UGQ57" s="14"/>
      <c r="UGR57" s="14"/>
      <c r="UGS57" s="14"/>
      <c r="UGT57" s="14"/>
      <c r="UGU57" s="14"/>
      <c r="UGV57" s="14"/>
      <c r="UGW57" s="14"/>
      <c r="UGX57" s="14"/>
      <c r="UGY57" s="14"/>
      <c r="UGZ57" s="14"/>
      <c r="UHA57" s="14"/>
      <c r="UHB57" s="14"/>
      <c r="UHC57" s="14"/>
      <c r="UHD57" s="14"/>
      <c r="UHE57" s="14"/>
      <c r="UHF57" s="14"/>
      <c r="UHG57" s="14"/>
      <c r="UHH57" s="14"/>
      <c r="UHI57" s="14"/>
      <c r="UHJ57" s="14"/>
      <c r="UHK57" s="14"/>
      <c r="UHL57" s="14"/>
      <c r="UHM57" s="14"/>
      <c r="UHN57" s="14"/>
      <c r="UHO57" s="14"/>
      <c r="UHP57" s="14"/>
      <c r="UHQ57" s="14"/>
      <c r="UHR57" s="14"/>
      <c r="UHS57" s="14"/>
      <c r="UHT57" s="14"/>
      <c r="UHU57" s="14"/>
      <c r="UHV57" s="14"/>
      <c r="UHW57" s="14"/>
      <c r="UHX57" s="14"/>
      <c r="UHY57" s="14"/>
      <c r="UHZ57" s="14"/>
      <c r="UIA57" s="14"/>
      <c r="UIB57" s="14"/>
      <c r="UIC57" s="14"/>
      <c r="UID57" s="14"/>
      <c r="UIE57" s="14"/>
      <c r="UIF57" s="14"/>
      <c r="UIG57" s="14"/>
      <c r="UIH57" s="14"/>
      <c r="UII57" s="14"/>
      <c r="UIJ57" s="14"/>
      <c r="UIK57" s="14"/>
      <c r="UIL57" s="14"/>
      <c r="UIM57" s="14"/>
      <c r="UIN57" s="14"/>
      <c r="UIO57" s="14"/>
      <c r="UIP57" s="14"/>
      <c r="UIQ57" s="14"/>
      <c r="UIR57" s="14"/>
      <c r="UIS57" s="14"/>
      <c r="UIT57" s="14"/>
      <c r="UIU57" s="14"/>
      <c r="UIV57" s="14"/>
      <c r="UIW57" s="14"/>
      <c r="UIX57" s="14"/>
      <c r="UIY57" s="14"/>
      <c r="UIZ57" s="14"/>
      <c r="UJA57" s="14"/>
      <c r="UJB57" s="14"/>
      <c r="UJC57" s="14"/>
      <c r="UJD57" s="14"/>
      <c r="UJE57" s="14"/>
      <c r="UJF57" s="14"/>
      <c r="UJG57" s="14"/>
      <c r="UJH57" s="14"/>
      <c r="UJI57" s="14"/>
      <c r="UJJ57" s="14"/>
      <c r="UJK57" s="14"/>
      <c r="UJL57" s="14"/>
      <c r="UJM57" s="14"/>
      <c r="UJN57" s="14"/>
      <c r="UJO57" s="14"/>
      <c r="UJP57" s="14"/>
      <c r="UJQ57" s="14"/>
      <c r="UJR57" s="14"/>
      <c r="UJS57" s="14"/>
      <c r="UJT57" s="14"/>
      <c r="UJU57" s="14"/>
      <c r="UJV57" s="14"/>
      <c r="UJW57" s="14"/>
      <c r="UJX57" s="14"/>
      <c r="UJY57" s="14"/>
      <c r="UJZ57" s="14"/>
      <c r="UKA57" s="14"/>
      <c r="UKB57" s="14"/>
      <c r="UKC57" s="14"/>
      <c r="UKD57" s="14"/>
      <c r="UKE57" s="14"/>
      <c r="UKF57" s="14"/>
      <c r="UKG57" s="14"/>
      <c r="UKH57" s="14"/>
      <c r="UKI57" s="14"/>
      <c r="UKJ57" s="14"/>
      <c r="UKK57" s="14"/>
      <c r="UKL57" s="14"/>
      <c r="UKM57" s="14"/>
      <c r="UKN57" s="14"/>
      <c r="UKO57" s="14"/>
      <c r="UKP57" s="14"/>
      <c r="UKQ57" s="14"/>
      <c r="UKR57" s="14"/>
      <c r="UKS57" s="14"/>
      <c r="UKT57" s="14"/>
      <c r="UKU57" s="14"/>
      <c r="UKV57" s="14"/>
      <c r="UKW57" s="14"/>
      <c r="UKX57" s="14"/>
      <c r="UKY57" s="14"/>
      <c r="UKZ57" s="14"/>
      <c r="ULA57" s="14"/>
      <c r="ULB57" s="14"/>
      <c r="ULC57" s="14"/>
      <c r="ULD57" s="14"/>
      <c r="ULE57" s="14"/>
      <c r="ULF57" s="14"/>
      <c r="ULG57" s="14"/>
      <c r="ULH57" s="14"/>
      <c r="ULI57" s="14"/>
      <c r="ULJ57" s="14"/>
      <c r="ULK57" s="14"/>
      <c r="ULL57" s="14"/>
      <c r="ULM57" s="14"/>
      <c r="ULN57" s="14"/>
      <c r="ULO57" s="14"/>
      <c r="ULP57" s="14"/>
      <c r="ULQ57" s="14"/>
      <c r="ULR57" s="14"/>
      <c r="ULS57" s="14"/>
      <c r="ULT57" s="14"/>
      <c r="ULU57" s="14"/>
      <c r="ULV57" s="14"/>
      <c r="ULW57" s="14"/>
      <c r="ULX57" s="14"/>
      <c r="ULY57" s="14"/>
      <c r="ULZ57" s="14"/>
      <c r="UMA57" s="14"/>
      <c r="UMB57" s="14"/>
      <c r="UMC57" s="14"/>
      <c r="UMD57" s="14"/>
      <c r="UME57" s="14"/>
      <c r="UMF57" s="14"/>
      <c r="UMG57" s="14"/>
      <c r="UMH57" s="14"/>
      <c r="UMI57" s="14"/>
      <c r="UMJ57" s="14"/>
      <c r="UMK57" s="14"/>
      <c r="UML57" s="14"/>
      <c r="UMM57" s="14"/>
      <c r="UMN57" s="14"/>
      <c r="UMO57" s="14"/>
      <c r="UMP57" s="14"/>
      <c r="UMQ57" s="14"/>
      <c r="UMR57" s="14"/>
      <c r="UMS57" s="14"/>
      <c r="UMT57" s="14"/>
      <c r="UMU57" s="14"/>
      <c r="UMV57" s="14"/>
      <c r="UMW57" s="14"/>
      <c r="UMX57" s="14"/>
      <c r="UMY57" s="14"/>
      <c r="UMZ57" s="14"/>
      <c r="UNA57" s="14"/>
      <c r="UNB57" s="14"/>
      <c r="UNC57" s="14"/>
      <c r="UND57" s="14"/>
      <c r="UNE57" s="14"/>
      <c r="UNF57" s="14"/>
      <c r="UNG57" s="14"/>
      <c r="UNH57" s="14"/>
      <c r="UNI57" s="14"/>
      <c r="UNJ57" s="14"/>
      <c r="UNK57" s="14"/>
      <c r="UNL57" s="14"/>
      <c r="UNM57" s="14"/>
      <c r="UNN57" s="14"/>
      <c r="UNO57" s="14"/>
      <c r="UNP57" s="14"/>
      <c r="UNQ57" s="14"/>
      <c r="UNR57" s="14"/>
      <c r="UNS57" s="14"/>
      <c r="UNT57" s="14"/>
      <c r="UNU57" s="14"/>
      <c r="UNV57" s="14"/>
      <c r="UNW57" s="14"/>
      <c r="UNX57" s="14"/>
      <c r="UNY57" s="14"/>
      <c r="UNZ57" s="14"/>
      <c r="UOA57" s="14"/>
      <c r="UOB57" s="14"/>
      <c r="UOC57" s="14"/>
      <c r="UOD57" s="14"/>
      <c r="UOE57" s="14"/>
      <c r="UOF57" s="14"/>
      <c r="UOG57" s="14"/>
      <c r="UOH57" s="14"/>
      <c r="UOI57" s="14"/>
      <c r="UOJ57" s="14"/>
      <c r="UOK57" s="14"/>
      <c r="UOL57" s="14"/>
      <c r="UOM57" s="14"/>
      <c r="UON57" s="14"/>
      <c r="UOO57" s="14"/>
      <c r="UOP57" s="14"/>
      <c r="UOQ57" s="14"/>
      <c r="UOR57" s="14"/>
      <c r="UOS57" s="14"/>
      <c r="UOT57" s="14"/>
      <c r="UOU57" s="14"/>
      <c r="UOV57" s="14"/>
      <c r="UOW57" s="14"/>
      <c r="UOX57" s="14"/>
      <c r="UOY57" s="14"/>
      <c r="UOZ57" s="14"/>
      <c r="UPA57" s="14"/>
      <c r="UPB57" s="14"/>
      <c r="UPC57" s="14"/>
      <c r="UPD57" s="14"/>
      <c r="UPE57" s="14"/>
      <c r="UPF57" s="14"/>
      <c r="UPG57" s="14"/>
      <c r="UPH57" s="14"/>
      <c r="UPI57" s="14"/>
      <c r="UPJ57" s="14"/>
      <c r="UPK57" s="14"/>
      <c r="UPL57" s="14"/>
      <c r="UPM57" s="14"/>
      <c r="UPN57" s="14"/>
      <c r="UPO57" s="14"/>
      <c r="UPP57" s="14"/>
      <c r="UPQ57" s="14"/>
      <c r="UPR57" s="14"/>
      <c r="UPS57" s="14"/>
      <c r="UPT57" s="14"/>
      <c r="UPU57" s="14"/>
      <c r="UPV57" s="14"/>
      <c r="UPW57" s="14"/>
      <c r="UPX57" s="14"/>
      <c r="UPY57" s="14"/>
      <c r="UPZ57" s="14"/>
      <c r="UQA57" s="14"/>
      <c r="UQB57" s="14"/>
      <c r="UQC57" s="14"/>
      <c r="UQD57" s="14"/>
      <c r="UQE57" s="14"/>
      <c r="UQF57" s="14"/>
      <c r="UQG57" s="14"/>
      <c r="UQH57" s="14"/>
      <c r="UQI57" s="14"/>
      <c r="UQJ57" s="14"/>
      <c r="UQK57" s="14"/>
      <c r="UQL57" s="14"/>
      <c r="UQM57" s="14"/>
      <c r="UQN57" s="14"/>
      <c r="UQO57" s="14"/>
      <c r="UQP57" s="14"/>
      <c r="UQQ57" s="14"/>
      <c r="UQR57" s="14"/>
      <c r="UQS57" s="14"/>
      <c r="UQT57" s="14"/>
      <c r="UQU57" s="14"/>
      <c r="UQV57" s="14"/>
      <c r="UQW57" s="14"/>
      <c r="UQX57" s="14"/>
      <c r="UQY57" s="14"/>
      <c r="UQZ57" s="14"/>
      <c r="URA57" s="14"/>
      <c r="URB57" s="14"/>
      <c r="URC57" s="14"/>
      <c r="URD57" s="14"/>
      <c r="URE57" s="14"/>
      <c r="URF57" s="14"/>
      <c r="URG57" s="14"/>
      <c r="URH57" s="14"/>
      <c r="URI57" s="14"/>
      <c r="URJ57" s="14"/>
      <c r="URK57" s="14"/>
      <c r="URL57" s="14"/>
      <c r="URM57" s="14"/>
      <c r="URN57" s="14"/>
      <c r="URO57" s="14"/>
      <c r="URP57" s="14"/>
      <c r="URQ57" s="14"/>
      <c r="URR57" s="14"/>
      <c r="URS57" s="14"/>
      <c r="URT57" s="14"/>
      <c r="URU57" s="14"/>
      <c r="URV57" s="14"/>
      <c r="URW57" s="14"/>
      <c r="URX57" s="14"/>
      <c r="URY57" s="14"/>
      <c r="URZ57" s="14"/>
      <c r="USA57" s="14"/>
      <c r="USB57" s="14"/>
      <c r="USC57" s="14"/>
      <c r="USD57" s="14"/>
      <c r="USE57" s="14"/>
      <c r="USF57" s="14"/>
      <c r="USG57" s="14"/>
      <c r="USH57" s="14"/>
      <c r="USI57" s="14"/>
      <c r="USJ57" s="14"/>
      <c r="USK57" s="14"/>
      <c r="USL57" s="14"/>
      <c r="USM57" s="14"/>
      <c r="USN57" s="14"/>
      <c r="USO57" s="14"/>
      <c r="USP57" s="14"/>
      <c r="USQ57" s="14"/>
      <c r="USR57" s="14"/>
      <c r="USS57" s="14"/>
      <c r="UST57" s="14"/>
      <c r="USU57" s="14"/>
      <c r="USV57" s="14"/>
      <c r="USW57" s="14"/>
      <c r="USX57" s="14"/>
      <c r="USY57" s="14"/>
      <c r="USZ57" s="14"/>
      <c r="UTA57" s="14"/>
      <c r="UTB57" s="14"/>
      <c r="UTC57" s="14"/>
      <c r="UTD57" s="14"/>
      <c r="UTE57" s="14"/>
      <c r="UTF57" s="14"/>
      <c r="UTG57" s="14"/>
      <c r="UTH57" s="14"/>
      <c r="UTI57" s="14"/>
      <c r="UTJ57" s="14"/>
      <c r="UTK57" s="14"/>
      <c r="UTL57" s="14"/>
      <c r="UTM57" s="14"/>
      <c r="UTN57" s="14"/>
      <c r="UTO57" s="14"/>
      <c r="UTP57" s="14"/>
      <c r="UTQ57" s="14"/>
      <c r="UTR57" s="14"/>
      <c r="UTS57" s="14"/>
      <c r="UTT57" s="14"/>
      <c r="UTU57" s="14"/>
      <c r="UTV57" s="14"/>
      <c r="UTW57" s="14"/>
      <c r="UTX57" s="14"/>
      <c r="UTY57" s="14"/>
      <c r="UTZ57" s="14"/>
      <c r="UUA57" s="14"/>
      <c r="UUB57" s="14"/>
      <c r="UUC57" s="14"/>
      <c r="UUD57" s="14"/>
      <c r="UUE57" s="14"/>
      <c r="UUF57" s="14"/>
      <c r="UUG57" s="14"/>
      <c r="UUH57" s="14"/>
      <c r="UUI57" s="14"/>
      <c r="UUJ57" s="14"/>
      <c r="UUK57" s="14"/>
      <c r="UUL57" s="14"/>
      <c r="UUM57" s="14"/>
      <c r="UUN57" s="14"/>
      <c r="UUO57" s="14"/>
      <c r="UUP57" s="14"/>
      <c r="UUQ57" s="14"/>
      <c r="UUR57" s="14"/>
      <c r="UUS57" s="14"/>
      <c r="UUT57" s="14"/>
      <c r="UUU57" s="14"/>
      <c r="UUV57" s="14"/>
      <c r="UUW57" s="14"/>
      <c r="UUX57" s="14"/>
      <c r="UUY57" s="14"/>
      <c r="UUZ57" s="14"/>
      <c r="UVA57" s="14"/>
      <c r="UVB57" s="14"/>
      <c r="UVC57" s="14"/>
      <c r="UVD57" s="14"/>
      <c r="UVE57" s="14"/>
      <c r="UVF57" s="14"/>
      <c r="UVG57" s="14"/>
      <c r="UVH57" s="14"/>
      <c r="UVI57" s="14"/>
      <c r="UVJ57" s="14"/>
      <c r="UVK57" s="14"/>
      <c r="UVL57" s="14"/>
      <c r="UVM57" s="14"/>
      <c r="UVN57" s="14"/>
      <c r="UVO57" s="14"/>
      <c r="UVP57" s="14"/>
      <c r="UVQ57" s="14"/>
      <c r="UVR57" s="14"/>
      <c r="UVS57" s="14"/>
      <c r="UVT57" s="14"/>
      <c r="UVU57" s="14"/>
      <c r="UVV57" s="14"/>
      <c r="UVW57" s="14"/>
      <c r="UVX57" s="14"/>
      <c r="UVY57" s="14"/>
      <c r="UVZ57" s="14"/>
      <c r="UWA57" s="14"/>
      <c r="UWB57" s="14"/>
      <c r="UWC57" s="14"/>
      <c r="UWD57" s="14"/>
      <c r="UWE57" s="14"/>
      <c r="UWF57" s="14"/>
      <c r="UWG57" s="14"/>
      <c r="UWH57" s="14"/>
      <c r="UWI57" s="14"/>
      <c r="UWJ57" s="14"/>
      <c r="UWK57" s="14"/>
      <c r="UWL57" s="14"/>
      <c r="UWM57" s="14"/>
      <c r="UWN57" s="14"/>
      <c r="UWO57" s="14"/>
      <c r="UWP57" s="14"/>
      <c r="UWQ57" s="14"/>
      <c r="UWR57" s="14"/>
      <c r="UWS57" s="14"/>
      <c r="UWT57" s="14"/>
      <c r="UWU57" s="14"/>
      <c r="UWV57" s="14"/>
      <c r="UWW57" s="14"/>
      <c r="UWX57" s="14"/>
      <c r="UWY57" s="14"/>
      <c r="UWZ57" s="14"/>
      <c r="UXA57" s="14"/>
      <c r="UXB57" s="14"/>
      <c r="UXC57" s="14"/>
      <c r="UXD57" s="14"/>
      <c r="UXE57" s="14"/>
      <c r="UXF57" s="14"/>
      <c r="UXG57" s="14"/>
      <c r="UXH57" s="14"/>
      <c r="UXI57" s="14"/>
      <c r="UXJ57" s="14"/>
      <c r="UXK57" s="14"/>
      <c r="UXL57" s="14"/>
      <c r="UXM57" s="14"/>
      <c r="UXN57" s="14"/>
      <c r="UXO57" s="14"/>
      <c r="UXP57" s="14"/>
      <c r="UXQ57" s="14"/>
      <c r="UXR57" s="14"/>
      <c r="UXS57" s="14"/>
      <c r="UXT57" s="14"/>
      <c r="UXU57" s="14"/>
      <c r="UXV57" s="14"/>
      <c r="UXW57" s="14"/>
      <c r="UXX57" s="14"/>
      <c r="UXY57" s="14"/>
      <c r="UXZ57" s="14"/>
      <c r="UYA57" s="14"/>
      <c r="UYB57" s="14"/>
      <c r="UYC57" s="14"/>
      <c r="UYD57" s="14"/>
      <c r="UYE57" s="14"/>
      <c r="UYF57" s="14"/>
      <c r="UYG57" s="14"/>
      <c r="UYH57" s="14"/>
      <c r="UYI57" s="14"/>
      <c r="UYJ57" s="14"/>
      <c r="UYK57" s="14"/>
      <c r="UYL57" s="14"/>
      <c r="UYM57" s="14"/>
      <c r="UYN57" s="14"/>
      <c r="UYO57" s="14"/>
      <c r="UYP57" s="14"/>
      <c r="UYQ57" s="14"/>
      <c r="UYR57" s="14"/>
      <c r="UYS57" s="14"/>
      <c r="UYT57" s="14"/>
      <c r="UYU57" s="14"/>
      <c r="UYV57" s="14"/>
      <c r="UYW57" s="14"/>
      <c r="UYX57" s="14"/>
      <c r="UYY57" s="14"/>
      <c r="UYZ57" s="14"/>
      <c r="UZA57" s="14"/>
      <c r="UZB57" s="14"/>
      <c r="UZC57" s="14"/>
      <c r="UZD57" s="14"/>
      <c r="UZE57" s="14"/>
      <c r="UZF57" s="14"/>
      <c r="UZG57" s="14"/>
      <c r="UZH57" s="14"/>
      <c r="UZI57" s="14"/>
      <c r="UZJ57" s="14"/>
      <c r="UZK57" s="14"/>
      <c r="UZL57" s="14"/>
      <c r="UZM57" s="14"/>
      <c r="UZN57" s="14"/>
      <c r="UZO57" s="14"/>
      <c r="UZP57" s="14"/>
      <c r="UZQ57" s="14"/>
      <c r="UZR57" s="14"/>
      <c r="UZS57" s="14"/>
      <c r="UZT57" s="14"/>
      <c r="UZU57" s="14"/>
      <c r="UZV57" s="14"/>
      <c r="UZW57" s="14"/>
      <c r="UZX57" s="14"/>
      <c r="UZY57" s="14"/>
      <c r="UZZ57" s="14"/>
      <c r="VAA57" s="14"/>
      <c r="VAB57" s="14"/>
      <c r="VAC57" s="14"/>
      <c r="VAD57" s="14"/>
      <c r="VAE57" s="14"/>
      <c r="VAF57" s="14"/>
      <c r="VAG57" s="14"/>
      <c r="VAH57" s="14"/>
      <c r="VAI57" s="14"/>
      <c r="VAJ57" s="14"/>
      <c r="VAK57" s="14"/>
      <c r="VAL57" s="14"/>
      <c r="VAM57" s="14"/>
      <c r="VAN57" s="14"/>
      <c r="VAO57" s="14"/>
      <c r="VAP57" s="14"/>
      <c r="VAQ57" s="14"/>
      <c r="VAR57" s="14"/>
      <c r="VAS57" s="14"/>
      <c r="VAT57" s="14"/>
      <c r="VAU57" s="14"/>
      <c r="VAV57" s="14"/>
      <c r="VAW57" s="14"/>
      <c r="VAX57" s="14"/>
      <c r="VAY57" s="14"/>
      <c r="VAZ57" s="14"/>
      <c r="VBA57" s="14"/>
      <c r="VBB57" s="14"/>
      <c r="VBC57" s="14"/>
      <c r="VBD57" s="14"/>
      <c r="VBE57" s="14"/>
      <c r="VBF57" s="14"/>
      <c r="VBG57" s="14"/>
      <c r="VBH57" s="14"/>
      <c r="VBI57" s="14"/>
      <c r="VBJ57" s="14"/>
      <c r="VBK57" s="14"/>
      <c r="VBL57" s="14"/>
      <c r="VBM57" s="14"/>
      <c r="VBN57" s="14"/>
      <c r="VBO57" s="14"/>
      <c r="VBP57" s="14"/>
      <c r="VBQ57" s="14"/>
      <c r="VBR57" s="14"/>
      <c r="VBS57" s="14"/>
      <c r="VBT57" s="14"/>
      <c r="VBU57" s="14"/>
      <c r="VBV57" s="14"/>
      <c r="VBW57" s="14"/>
      <c r="VBX57" s="14"/>
      <c r="VBY57" s="14"/>
      <c r="VBZ57" s="14"/>
      <c r="VCA57" s="14"/>
      <c r="VCB57" s="14"/>
      <c r="VCC57" s="14"/>
      <c r="VCD57" s="14"/>
      <c r="VCE57" s="14"/>
      <c r="VCF57" s="14"/>
      <c r="VCG57" s="14"/>
      <c r="VCH57" s="14"/>
      <c r="VCI57" s="14"/>
      <c r="VCJ57" s="14"/>
      <c r="VCK57" s="14"/>
      <c r="VCL57" s="14"/>
      <c r="VCM57" s="14"/>
      <c r="VCN57" s="14"/>
      <c r="VCO57" s="14"/>
      <c r="VCP57" s="14"/>
      <c r="VCQ57" s="14"/>
      <c r="VCR57" s="14"/>
      <c r="VCS57" s="14"/>
      <c r="VCT57" s="14"/>
      <c r="VCU57" s="14"/>
      <c r="VCV57" s="14"/>
      <c r="VCW57" s="14"/>
      <c r="VCX57" s="14"/>
      <c r="VCY57" s="14"/>
      <c r="VCZ57" s="14"/>
      <c r="VDA57" s="14"/>
      <c r="VDB57" s="14"/>
      <c r="VDC57" s="14"/>
      <c r="VDD57" s="14"/>
      <c r="VDE57" s="14"/>
      <c r="VDF57" s="14"/>
      <c r="VDG57" s="14"/>
      <c r="VDH57" s="14"/>
      <c r="VDI57" s="14"/>
      <c r="VDJ57" s="14"/>
      <c r="VDK57" s="14"/>
      <c r="VDL57" s="14"/>
      <c r="VDM57" s="14"/>
      <c r="VDN57" s="14"/>
      <c r="VDO57" s="14"/>
      <c r="VDP57" s="14"/>
      <c r="VDQ57" s="14"/>
      <c r="VDR57" s="14"/>
      <c r="VDS57" s="14"/>
      <c r="VDT57" s="14"/>
      <c r="VDU57" s="14"/>
      <c r="VDV57" s="14"/>
      <c r="VDW57" s="14"/>
      <c r="VDX57" s="14"/>
      <c r="VDY57" s="14"/>
      <c r="VDZ57" s="14"/>
      <c r="VEA57" s="14"/>
      <c r="VEB57" s="14"/>
      <c r="VEC57" s="14"/>
      <c r="VED57" s="14"/>
      <c r="VEE57" s="14"/>
      <c r="VEF57" s="14"/>
      <c r="VEG57" s="14"/>
      <c r="VEH57" s="14"/>
      <c r="VEI57" s="14"/>
      <c r="VEJ57" s="14"/>
      <c r="VEK57" s="14"/>
      <c r="VEL57" s="14"/>
      <c r="VEM57" s="14"/>
      <c r="VEN57" s="14"/>
      <c r="VEO57" s="14"/>
      <c r="VEP57" s="14"/>
      <c r="VEQ57" s="14"/>
      <c r="VER57" s="14"/>
      <c r="VES57" s="14"/>
      <c r="VET57" s="14"/>
      <c r="VEU57" s="14"/>
      <c r="VEV57" s="14"/>
      <c r="VEW57" s="14"/>
      <c r="VEX57" s="14"/>
      <c r="VEY57" s="14"/>
      <c r="VEZ57" s="14"/>
      <c r="VFA57" s="14"/>
      <c r="VFB57" s="14"/>
      <c r="VFC57" s="14"/>
      <c r="VFD57" s="14"/>
      <c r="VFE57" s="14"/>
      <c r="VFF57" s="14"/>
      <c r="VFG57" s="14"/>
      <c r="VFH57" s="14"/>
      <c r="VFI57" s="14"/>
      <c r="VFJ57" s="14"/>
      <c r="VFK57" s="14"/>
      <c r="VFL57" s="14"/>
      <c r="VFM57" s="14"/>
      <c r="VFN57" s="14"/>
      <c r="VFO57" s="14"/>
      <c r="VFP57" s="14"/>
      <c r="VFQ57" s="14"/>
      <c r="VFR57" s="14"/>
      <c r="VFS57" s="14"/>
      <c r="VFT57" s="14"/>
      <c r="VFU57" s="14"/>
      <c r="VFV57" s="14"/>
      <c r="VFW57" s="14"/>
      <c r="VFX57" s="14"/>
      <c r="VFY57" s="14"/>
      <c r="VFZ57" s="14"/>
      <c r="VGA57" s="14"/>
      <c r="VGB57" s="14"/>
      <c r="VGC57" s="14"/>
      <c r="VGD57" s="14"/>
      <c r="VGE57" s="14"/>
      <c r="VGF57" s="14"/>
      <c r="VGG57" s="14"/>
      <c r="VGH57" s="14"/>
      <c r="VGI57" s="14"/>
      <c r="VGJ57" s="14"/>
      <c r="VGK57" s="14"/>
      <c r="VGL57" s="14"/>
      <c r="VGM57" s="14"/>
      <c r="VGN57" s="14"/>
      <c r="VGO57" s="14"/>
      <c r="VGP57" s="14"/>
      <c r="VGQ57" s="14"/>
      <c r="VGR57" s="14"/>
      <c r="VGS57" s="14"/>
      <c r="VGT57" s="14"/>
      <c r="VGU57" s="14"/>
      <c r="VGV57" s="14"/>
      <c r="VGW57" s="14"/>
      <c r="VGX57" s="14"/>
      <c r="VGY57" s="14"/>
      <c r="VGZ57" s="14"/>
      <c r="VHA57" s="14"/>
      <c r="VHB57" s="14"/>
      <c r="VHC57" s="14"/>
      <c r="VHD57" s="14"/>
      <c r="VHE57" s="14"/>
      <c r="VHF57" s="14"/>
      <c r="VHG57" s="14"/>
      <c r="VHH57" s="14"/>
      <c r="VHI57" s="14"/>
      <c r="VHJ57" s="14"/>
      <c r="VHK57" s="14"/>
      <c r="VHL57" s="14"/>
      <c r="VHM57" s="14"/>
      <c r="VHN57" s="14"/>
      <c r="VHO57" s="14"/>
      <c r="VHP57" s="14"/>
      <c r="VHQ57" s="14"/>
      <c r="VHR57" s="14"/>
      <c r="VHS57" s="14"/>
      <c r="VHT57" s="14"/>
      <c r="VHU57" s="14"/>
      <c r="VHV57" s="14"/>
      <c r="VHW57" s="14"/>
      <c r="VHX57" s="14"/>
      <c r="VHY57" s="14"/>
      <c r="VHZ57" s="14"/>
      <c r="VIA57" s="14"/>
      <c r="VIB57" s="14"/>
      <c r="VIC57" s="14"/>
      <c r="VID57" s="14"/>
      <c r="VIE57" s="14"/>
      <c r="VIF57" s="14"/>
      <c r="VIG57" s="14"/>
      <c r="VIH57" s="14"/>
      <c r="VII57" s="14"/>
      <c r="VIJ57" s="14"/>
      <c r="VIK57" s="14"/>
      <c r="VIL57" s="14"/>
      <c r="VIM57" s="14"/>
      <c r="VIN57" s="14"/>
      <c r="VIO57" s="14"/>
      <c r="VIP57" s="14"/>
      <c r="VIQ57" s="14"/>
      <c r="VIR57" s="14"/>
      <c r="VIS57" s="14"/>
      <c r="VIT57" s="14"/>
      <c r="VIU57" s="14"/>
      <c r="VIV57" s="14"/>
      <c r="VIW57" s="14"/>
      <c r="VIX57" s="14"/>
      <c r="VIY57" s="14"/>
      <c r="VIZ57" s="14"/>
      <c r="VJA57" s="14"/>
      <c r="VJB57" s="14"/>
      <c r="VJC57" s="14"/>
      <c r="VJD57" s="14"/>
      <c r="VJE57" s="14"/>
      <c r="VJF57" s="14"/>
      <c r="VJG57" s="14"/>
      <c r="VJH57" s="14"/>
      <c r="VJI57" s="14"/>
      <c r="VJJ57" s="14"/>
      <c r="VJK57" s="14"/>
      <c r="VJL57" s="14"/>
      <c r="VJM57" s="14"/>
      <c r="VJN57" s="14"/>
      <c r="VJO57" s="14"/>
      <c r="VJP57" s="14"/>
      <c r="VJQ57" s="14"/>
      <c r="VJR57" s="14"/>
      <c r="VJS57" s="14"/>
      <c r="VJT57" s="14"/>
      <c r="VJU57" s="14"/>
      <c r="VJV57" s="14"/>
      <c r="VJW57" s="14"/>
      <c r="VJX57" s="14"/>
      <c r="VJY57" s="14"/>
      <c r="VJZ57" s="14"/>
      <c r="VKA57" s="14"/>
      <c r="VKB57" s="14"/>
      <c r="VKC57" s="14"/>
      <c r="VKD57" s="14"/>
      <c r="VKE57" s="14"/>
      <c r="VKF57" s="14"/>
      <c r="VKG57" s="14"/>
      <c r="VKH57" s="14"/>
      <c r="VKI57" s="14"/>
      <c r="VKJ57" s="14"/>
      <c r="VKK57" s="14"/>
      <c r="VKL57" s="14"/>
      <c r="VKM57" s="14"/>
      <c r="VKN57" s="14"/>
      <c r="VKO57" s="14"/>
      <c r="VKP57" s="14"/>
      <c r="VKQ57" s="14"/>
      <c r="VKR57" s="14"/>
      <c r="VKS57" s="14"/>
      <c r="VKT57" s="14"/>
      <c r="VKU57" s="14"/>
      <c r="VKV57" s="14"/>
      <c r="VKW57" s="14"/>
      <c r="VKX57" s="14"/>
      <c r="VKY57" s="14"/>
      <c r="VKZ57" s="14"/>
      <c r="VLA57" s="14"/>
      <c r="VLB57" s="14"/>
      <c r="VLC57" s="14"/>
      <c r="VLD57" s="14"/>
      <c r="VLE57" s="14"/>
      <c r="VLF57" s="14"/>
      <c r="VLG57" s="14"/>
      <c r="VLH57" s="14"/>
      <c r="VLI57" s="14"/>
      <c r="VLJ57" s="14"/>
      <c r="VLK57" s="14"/>
      <c r="VLL57" s="14"/>
      <c r="VLM57" s="14"/>
      <c r="VLN57" s="14"/>
      <c r="VLO57" s="14"/>
      <c r="VLP57" s="14"/>
      <c r="VLQ57" s="14"/>
      <c r="VLR57" s="14"/>
      <c r="VLS57" s="14"/>
      <c r="VLT57" s="14"/>
      <c r="VLU57" s="14"/>
      <c r="VLV57" s="14"/>
      <c r="VLW57" s="14"/>
      <c r="VLX57" s="14"/>
      <c r="VLY57" s="14"/>
      <c r="VLZ57" s="14"/>
      <c r="VMA57" s="14"/>
      <c r="VMB57" s="14"/>
      <c r="VMC57" s="14"/>
      <c r="VMD57" s="14"/>
      <c r="VME57" s="14"/>
      <c r="VMF57" s="14"/>
      <c r="VMG57" s="14"/>
      <c r="VMH57" s="14"/>
      <c r="VMI57" s="14"/>
      <c r="VMJ57" s="14"/>
      <c r="VMK57" s="14"/>
      <c r="VML57" s="14"/>
      <c r="VMM57" s="14"/>
      <c r="VMN57" s="14"/>
      <c r="VMO57" s="14"/>
      <c r="VMP57" s="14"/>
      <c r="VMQ57" s="14"/>
      <c r="VMR57" s="14"/>
      <c r="VMS57" s="14"/>
      <c r="VMT57" s="14"/>
      <c r="VMU57" s="14"/>
      <c r="VMV57" s="14"/>
      <c r="VMW57" s="14"/>
      <c r="VMX57" s="14"/>
      <c r="VMY57" s="14"/>
      <c r="VMZ57" s="14"/>
      <c r="VNA57" s="14"/>
      <c r="VNB57" s="14"/>
      <c r="VNC57" s="14"/>
      <c r="VND57" s="14"/>
      <c r="VNE57" s="14"/>
      <c r="VNF57" s="14"/>
      <c r="VNG57" s="14"/>
      <c r="VNH57" s="14"/>
      <c r="VNI57" s="14"/>
      <c r="VNJ57" s="14"/>
      <c r="VNK57" s="14"/>
      <c r="VNL57" s="14"/>
      <c r="VNM57" s="14"/>
      <c r="VNN57" s="14"/>
      <c r="VNO57" s="14"/>
      <c r="VNP57" s="14"/>
      <c r="VNQ57" s="14"/>
      <c r="VNR57" s="14"/>
      <c r="VNS57" s="14"/>
      <c r="VNT57" s="14"/>
      <c r="VNU57" s="14"/>
      <c r="VNV57" s="14"/>
      <c r="VNW57" s="14"/>
      <c r="VNX57" s="14"/>
      <c r="VNY57" s="14"/>
      <c r="VNZ57" s="14"/>
      <c r="VOA57" s="14"/>
      <c r="VOB57" s="14"/>
      <c r="VOC57" s="14"/>
      <c r="VOD57" s="14"/>
      <c r="VOE57" s="14"/>
      <c r="VOF57" s="14"/>
      <c r="VOG57" s="14"/>
      <c r="VOH57" s="14"/>
      <c r="VOI57" s="14"/>
      <c r="VOJ57" s="14"/>
      <c r="VOK57" s="14"/>
      <c r="VOL57" s="14"/>
      <c r="VOM57" s="14"/>
      <c r="VON57" s="14"/>
      <c r="VOO57" s="14"/>
      <c r="VOP57" s="14"/>
      <c r="VOQ57" s="14"/>
      <c r="VOR57" s="14"/>
      <c r="VOS57" s="14"/>
      <c r="VOT57" s="14"/>
      <c r="VOU57" s="14"/>
      <c r="VOV57" s="14"/>
      <c r="VOW57" s="14"/>
      <c r="VOX57" s="14"/>
      <c r="VOY57" s="14"/>
      <c r="VOZ57" s="14"/>
      <c r="VPA57" s="14"/>
      <c r="VPB57" s="14"/>
      <c r="VPC57" s="14"/>
      <c r="VPD57" s="14"/>
      <c r="VPE57" s="14"/>
      <c r="VPF57" s="14"/>
      <c r="VPG57" s="14"/>
      <c r="VPH57" s="14"/>
      <c r="VPI57" s="14"/>
      <c r="VPJ57" s="14"/>
      <c r="VPK57" s="14"/>
      <c r="VPL57" s="14"/>
      <c r="VPM57" s="14"/>
      <c r="VPN57" s="14"/>
      <c r="VPO57" s="14"/>
      <c r="VPP57" s="14"/>
      <c r="VPQ57" s="14"/>
      <c r="VPR57" s="14"/>
      <c r="VPS57" s="14"/>
      <c r="VPT57" s="14"/>
      <c r="VPU57" s="14"/>
      <c r="VPV57" s="14"/>
      <c r="VPW57" s="14"/>
      <c r="VPX57" s="14"/>
      <c r="VPY57" s="14"/>
      <c r="VPZ57" s="14"/>
      <c r="VQA57" s="14"/>
      <c r="VQB57" s="14"/>
      <c r="VQC57" s="14"/>
      <c r="VQD57" s="14"/>
      <c r="VQE57" s="14"/>
      <c r="VQF57" s="14"/>
      <c r="VQG57" s="14"/>
      <c r="VQH57" s="14"/>
      <c r="VQI57" s="14"/>
      <c r="VQJ57" s="14"/>
      <c r="VQK57" s="14"/>
      <c r="VQL57" s="14"/>
      <c r="VQM57" s="14"/>
      <c r="VQN57" s="14"/>
      <c r="VQO57" s="14"/>
      <c r="VQP57" s="14"/>
      <c r="VQQ57" s="14"/>
      <c r="VQR57" s="14"/>
      <c r="VQS57" s="14"/>
      <c r="VQT57" s="14"/>
      <c r="VQU57" s="14"/>
      <c r="VQV57" s="14"/>
      <c r="VQW57" s="14"/>
      <c r="VQX57" s="14"/>
      <c r="VQY57" s="14"/>
      <c r="VQZ57" s="14"/>
      <c r="VRA57" s="14"/>
      <c r="VRB57" s="14"/>
      <c r="VRC57" s="14"/>
      <c r="VRD57" s="14"/>
      <c r="VRE57" s="14"/>
      <c r="VRF57" s="14"/>
      <c r="VRG57" s="14"/>
      <c r="VRH57" s="14"/>
      <c r="VRI57" s="14"/>
      <c r="VRJ57" s="14"/>
      <c r="VRK57" s="14"/>
      <c r="VRL57" s="14"/>
      <c r="VRM57" s="14"/>
      <c r="VRN57" s="14"/>
      <c r="VRO57" s="14"/>
      <c r="VRP57" s="14"/>
      <c r="VRQ57" s="14"/>
      <c r="VRR57" s="14"/>
      <c r="VRS57" s="14"/>
      <c r="VRT57" s="14"/>
      <c r="VRU57" s="14"/>
      <c r="VRV57" s="14"/>
      <c r="VRW57" s="14"/>
      <c r="VRX57" s="14"/>
      <c r="VRY57" s="14"/>
      <c r="VRZ57" s="14"/>
      <c r="VSA57" s="14"/>
      <c r="VSB57" s="14"/>
      <c r="VSC57" s="14"/>
      <c r="VSD57" s="14"/>
      <c r="VSE57" s="14"/>
      <c r="VSF57" s="14"/>
      <c r="VSG57" s="14"/>
      <c r="VSH57" s="14"/>
      <c r="VSI57" s="14"/>
      <c r="VSJ57" s="14"/>
      <c r="VSK57" s="14"/>
      <c r="VSL57" s="14"/>
      <c r="VSM57" s="14"/>
      <c r="VSN57" s="14"/>
      <c r="VSO57" s="14"/>
      <c r="VSP57" s="14"/>
      <c r="VSQ57" s="14"/>
      <c r="VSR57" s="14"/>
      <c r="VSS57" s="14"/>
      <c r="VST57" s="14"/>
      <c r="VSU57" s="14"/>
      <c r="VSV57" s="14"/>
      <c r="VSW57" s="14"/>
      <c r="VSX57" s="14"/>
      <c r="VSY57" s="14"/>
      <c r="VSZ57" s="14"/>
      <c r="VTA57" s="14"/>
      <c r="VTB57" s="14"/>
      <c r="VTC57" s="14"/>
      <c r="VTD57" s="14"/>
      <c r="VTE57" s="14"/>
      <c r="VTF57" s="14"/>
      <c r="VTG57" s="14"/>
      <c r="VTH57" s="14"/>
      <c r="VTI57" s="14"/>
      <c r="VTJ57" s="14"/>
      <c r="VTK57" s="14"/>
      <c r="VTL57" s="14"/>
      <c r="VTM57" s="14"/>
      <c r="VTN57" s="14"/>
      <c r="VTO57" s="14"/>
      <c r="VTP57" s="14"/>
      <c r="VTQ57" s="14"/>
      <c r="VTR57" s="14"/>
      <c r="VTS57" s="14"/>
      <c r="VTT57" s="14"/>
      <c r="VTU57" s="14"/>
      <c r="VTV57" s="14"/>
      <c r="VTW57" s="14"/>
      <c r="VTX57" s="14"/>
      <c r="VTY57" s="14"/>
      <c r="VTZ57" s="14"/>
      <c r="VUA57" s="14"/>
      <c r="VUB57" s="14"/>
      <c r="VUC57" s="14"/>
      <c r="VUD57" s="14"/>
      <c r="VUE57" s="14"/>
      <c r="VUF57" s="14"/>
      <c r="VUG57" s="14"/>
      <c r="VUH57" s="14"/>
      <c r="VUI57" s="14"/>
      <c r="VUJ57" s="14"/>
      <c r="VUK57" s="14"/>
      <c r="VUL57" s="14"/>
      <c r="VUM57" s="14"/>
      <c r="VUN57" s="14"/>
      <c r="VUO57" s="14"/>
      <c r="VUP57" s="14"/>
      <c r="VUQ57" s="14"/>
      <c r="VUR57" s="14"/>
      <c r="VUS57" s="14"/>
      <c r="VUT57" s="14"/>
      <c r="VUU57" s="14"/>
      <c r="VUV57" s="14"/>
      <c r="VUW57" s="14"/>
      <c r="VUX57" s="14"/>
      <c r="VUY57" s="14"/>
      <c r="VUZ57" s="14"/>
      <c r="VVA57" s="14"/>
      <c r="VVB57" s="14"/>
      <c r="VVC57" s="14"/>
      <c r="VVD57" s="14"/>
      <c r="VVE57" s="14"/>
      <c r="VVF57" s="14"/>
      <c r="VVG57" s="14"/>
      <c r="VVH57" s="14"/>
      <c r="VVI57" s="14"/>
      <c r="VVJ57" s="14"/>
      <c r="VVK57" s="14"/>
      <c r="VVL57" s="14"/>
      <c r="VVM57" s="14"/>
      <c r="VVN57" s="14"/>
      <c r="VVO57" s="14"/>
      <c r="VVP57" s="14"/>
      <c r="VVQ57" s="14"/>
      <c r="VVR57" s="14"/>
      <c r="VVS57" s="14"/>
      <c r="VVT57" s="14"/>
      <c r="VVU57" s="14"/>
      <c r="VVV57" s="14"/>
      <c r="VVW57" s="14"/>
      <c r="VVX57" s="14"/>
      <c r="VVY57" s="14"/>
      <c r="VVZ57" s="14"/>
      <c r="VWA57" s="14"/>
      <c r="VWB57" s="14"/>
      <c r="VWC57" s="14"/>
      <c r="VWD57" s="14"/>
      <c r="VWE57" s="14"/>
      <c r="VWF57" s="14"/>
      <c r="VWG57" s="14"/>
      <c r="VWH57" s="14"/>
      <c r="VWI57" s="14"/>
      <c r="VWJ57" s="14"/>
      <c r="VWK57" s="14"/>
      <c r="VWL57" s="14"/>
      <c r="VWM57" s="14"/>
      <c r="VWN57" s="14"/>
      <c r="VWO57" s="14"/>
      <c r="VWP57" s="14"/>
      <c r="VWQ57" s="14"/>
      <c r="VWR57" s="14"/>
      <c r="VWS57" s="14"/>
      <c r="VWT57" s="14"/>
      <c r="VWU57" s="14"/>
      <c r="VWV57" s="14"/>
      <c r="VWW57" s="14"/>
      <c r="VWX57" s="14"/>
      <c r="VWY57" s="14"/>
      <c r="VWZ57" s="14"/>
      <c r="VXA57" s="14"/>
      <c r="VXB57" s="14"/>
      <c r="VXC57" s="14"/>
      <c r="VXD57" s="14"/>
      <c r="VXE57" s="14"/>
      <c r="VXF57" s="14"/>
      <c r="VXG57" s="14"/>
      <c r="VXH57" s="14"/>
      <c r="VXI57" s="14"/>
      <c r="VXJ57" s="14"/>
      <c r="VXK57" s="14"/>
      <c r="VXL57" s="14"/>
      <c r="VXM57" s="14"/>
      <c r="VXN57" s="14"/>
      <c r="VXO57" s="14"/>
      <c r="VXP57" s="14"/>
      <c r="VXQ57" s="14"/>
      <c r="VXR57" s="14"/>
      <c r="VXS57" s="14"/>
      <c r="VXT57" s="14"/>
      <c r="VXU57" s="14"/>
      <c r="VXV57" s="14"/>
      <c r="VXW57" s="14"/>
      <c r="VXX57" s="14"/>
      <c r="VXY57" s="14"/>
      <c r="VXZ57" s="14"/>
      <c r="VYA57" s="14"/>
      <c r="VYB57" s="14"/>
      <c r="VYC57" s="14"/>
      <c r="VYD57" s="14"/>
      <c r="VYE57" s="14"/>
      <c r="VYF57" s="14"/>
      <c r="VYG57" s="14"/>
      <c r="VYH57" s="14"/>
      <c r="VYI57" s="14"/>
      <c r="VYJ57" s="14"/>
      <c r="VYK57" s="14"/>
      <c r="VYL57" s="14"/>
      <c r="VYM57" s="14"/>
      <c r="VYN57" s="14"/>
      <c r="VYO57" s="14"/>
      <c r="VYP57" s="14"/>
      <c r="VYQ57" s="14"/>
      <c r="VYR57" s="14"/>
      <c r="VYS57" s="14"/>
      <c r="VYT57" s="14"/>
      <c r="VYU57" s="14"/>
      <c r="VYV57" s="14"/>
      <c r="VYW57" s="14"/>
      <c r="VYX57" s="14"/>
      <c r="VYY57" s="14"/>
      <c r="VYZ57" s="14"/>
      <c r="VZA57" s="14"/>
      <c r="VZB57" s="14"/>
      <c r="VZC57" s="14"/>
      <c r="VZD57" s="14"/>
      <c r="VZE57" s="14"/>
      <c r="VZF57" s="14"/>
      <c r="VZG57" s="14"/>
      <c r="VZH57" s="14"/>
      <c r="VZI57" s="14"/>
      <c r="VZJ57" s="14"/>
      <c r="VZK57" s="14"/>
      <c r="VZL57" s="14"/>
      <c r="VZM57" s="14"/>
      <c r="VZN57" s="14"/>
      <c r="VZO57" s="14"/>
      <c r="VZP57" s="14"/>
      <c r="VZQ57" s="14"/>
      <c r="VZR57" s="14"/>
      <c r="VZS57" s="14"/>
      <c r="VZT57" s="14"/>
      <c r="VZU57" s="14"/>
      <c r="VZV57" s="14"/>
      <c r="VZW57" s="14"/>
      <c r="VZX57" s="14"/>
      <c r="VZY57" s="14"/>
      <c r="VZZ57" s="14"/>
      <c r="WAA57" s="14"/>
      <c r="WAB57" s="14"/>
      <c r="WAC57" s="14"/>
      <c r="WAD57" s="14"/>
      <c r="WAE57" s="14"/>
      <c r="WAF57" s="14"/>
      <c r="WAG57" s="14"/>
      <c r="WAH57" s="14"/>
      <c r="WAI57" s="14"/>
      <c r="WAJ57" s="14"/>
      <c r="WAK57" s="14"/>
      <c r="WAL57" s="14"/>
      <c r="WAM57" s="14"/>
      <c r="WAN57" s="14"/>
      <c r="WAO57" s="14"/>
      <c r="WAP57" s="14"/>
      <c r="WAQ57" s="14"/>
      <c r="WAR57" s="14"/>
      <c r="WAS57" s="14"/>
      <c r="WAT57" s="14"/>
      <c r="WAU57" s="14"/>
      <c r="WAV57" s="14"/>
      <c r="WAW57" s="14"/>
      <c r="WAX57" s="14"/>
      <c r="WAY57" s="14"/>
      <c r="WAZ57" s="14"/>
      <c r="WBA57" s="14"/>
      <c r="WBB57" s="14"/>
      <c r="WBC57" s="14"/>
      <c r="WBD57" s="14"/>
      <c r="WBE57" s="14"/>
      <c r="WBF57" s="14"/>
      <c r="WBG57" s="14"/>
      <c r="WBH57" s="14"/>
      <c r="WBI57" s="14"/>
      <c r="WBJ57" s="14"/>
      <c r="WBK57" s="14"/>
      <c r="WBL57" s="14"/>
      <c r="WBM57" s="14"/>
      <c r="WBN57" s="14"/>
      <c r="WBO57" s="14"/>
      <c r="WBP57" s="14"/>
      <c r="WBQ57" s="14"/>
      <c r="WBR57" s="14"/>
      <c r="WBS57" s="14"/>
      <c r="WBT57" s="14"/>
      <c r="WBU57" s="14"/>
      <c r="WBV57" s="14"/>
      <c r="WBW57" s="14"/>
      <c r="WBX57" s="14"/>
      <c r="WBY57" s="14"/>
      <c r="WBZ57" s="14"/>
      <c r="WCA57" s="14"/>
      <c r="WCB57" s="14"/>
      <c r="WCC57" s="14"/>
      <c r="WCD57" s="14"/>
      <c r="WCE57" s="14"/>
      <c r="WCF57" s="14"/>
      <c r="WCG57" s="14"/>
      <c r="WCH57" s="14"/>
      <c r="WCI57" s="14"/>
      <c r="WCJ57" s="14"/>
      <c r="WCK57" s="14"/>
      <c r="WCL57" s="14"/>
      <c r="WCM57" s="14"/>
      <c r="WCN57" s="14"/>
      <c r="WCO57" s="14"/>
      <c r="WCP57" s="14"/>
      <c r="WCQ57" s="14"/>
      <c r="WCR57" s="14"/>
      <c r="WCS57" s="14"/>
      <c r="WCT57" s="14"/>
      <c r="WCU57" s="14"/>
      <c r="WCV57" s="14"/>
      <c r="WCW57" s="14"/>
      <c r="WCX57" s="14"/>
      <c r="WCY57" s="14"/>
      <c r="WCZ57" s="14"/>
      <c r="WDA57" s="14"/>
      <c r="WDB57" s="14"/>
      <c r="WDC57" s="14"/>
      <c r="WDD57" s="14"/>
      <c r="WDE57" s="14"/>
      <c r="WDF57" s="14"/>
      <c r="WDG57" s="14"/>
      <c r="WDH57" s="14"/>
      <c r="WDI57" s="14"/>
      <c r="WDJ57" s="14"/>
      <c r="WDK57" s="14"/>
      <c r="WDL57" s="14"/>
      <c r="WDM57" s="14"/>
      <c r="WDN57" s="14"/>
      <c r="WDO57" s="14"/>
      <c r="WDP57" s="14"/>
      <c r="WDQ57" s="14"/>
      <c r="WDR57" s="14"/>
      <c r="WDS57" s="14"/>
      <c r="WDT57" s="14"/>
      <c r="WDU57" s="14"/>
      <c r="WDV57" s="14"/>
      <c r="WDW57" s="14"/>
      <c r="WDX57" s="14"/>
      <c r="WDY57" s="14"/>
      <c r="WDZ57" s="14"/>
      <c r="WEA57" s="14"/>
      <c r="WEB57" s="14"/>
      <c r="WEC57" s="14"/>
      <c r="WED57" s="14"/>
      <c r="WEE57" s="14"/>
      <c r="WEF57" s="14"/>
      <c r="WEG57" s="14"/>
      <c r="WEH57" s="14"/>
      <c r="WEI57" s="14"/>
      <c r="WEJ57" s="14"/>
      <c r="WEK57" s="14"/>
      <c r="WEL57" s="14"/>
      <c r="WEM57" s="14"/>
      <c r="WEN57" s="14"/>
      <c r="WEO57" s="14"/>
      <c r="WEP57" s="14"/>
      <c r="WEQ57" s="14"/>
      <c r="WER57" s="14"/>
      <c r="WES57" s="14"/>
      <c r="WET57" s="14"/>
      <c r="WEU57" s="14"/>
      <c r="WEV57" s="14"/>
      <c r="WEW57" s="14"/>
      <c r="WEX57" s="14"/>
      <c r="WEY57" s="14"/>
      <c r="WEZ57" s="14"/>
      <c r="WFA57" s="14"/>
      <c r="WFB57" s="14"/>
      <c r="WFC57" s="14"/>
      <c r="WFD57" s="14"/>
      <c r="WFE57" s="14"/>
      <c r="WFF57" s="14"/>
      <c r="WFG57" s="14"/>
      <c r="WFH57" s="14"/>
      <c r="WFI57" s="14"/>
      <c r="WFJ57" s="14"/>
      <c r="WFK57" s="14"/>
      <c r="WFL57" s="14"/>
      <c r="WFM57" s="14"/>
      <c r="WFN57" s="14"/>
      <c r="WFO57" s="14"/>
      <c r="WFP57" s="14"/>
      <c r="WFQ57" s="14"/>
      <c r="WFR57" s="14"/>
      <c r="WFS57" s="14"/>
      <c r="WFT57" s="14"/>
      <c r="WFU57" s="14"/>
      <c r="WFV57" s="14"/>
      <c r="WFW57" s="14"/>
      <c r="WFX57" s="14"/>
      <c r="WFY57" s="14"/>
      <c r="WFZ57" s="14"/>
      <c r="WGA57" s="14"/>
      <c r="WGB57" s="14"/>
      <c r="WGC57" s="14"/>
      <c r="WGD57" s="14"/>
      <c r="WGE57" s="14"/>
      <c r="WGF57" s="14"/>
      <c r="WGG57" s="14"/>
      <c r="WGH57" s="14"/>
      <c r="WGI57" s="14"/>
      <c r="WGJ57" s="14"/>
      <c r="WGK57" s="14"/>
      <c r="WGL57" s="14"/>
      <c r="WGM57" s="14"/>
      <c r="WGN57" s="14"/>
      <c r="WGO57" s="14"/>
      <c r="WGP57" s="14"/>
      <c r="WGQ57" s="14"/>
      <c r="WGR57" s="14"/>
      <c r="WGS57" s="14"/>
      <c r="WGT57" s="14"/>
      <c r="WGU57" s="14"/>
      <c r="WGV57" s="14"/>
      <c r="WGW57" s="14"/>
      <c r="WGX57" s="14"/>
      <c r="WGY57" s="14"/>
      <c r="WGZ57" s="14"/>
      <c r="WHA57" s="14"/>
      <c r="WHB57" s="14"/>
      <c r="WHC57" s="14"/>
      <c r="WHD57" s="14"/>
      <c r="WHE57" s="14"/>
      <c r="WHF57" s="14"/>
      <c r="WHG57" s="14"/>
      <c r="WHH57" s="14"/>
      <c r="WHI57" s="14"/>
      <c r="WHJ57" s="14"/>
      <c r="WHK57" s="14"/>
      <c r="WHL57" s="14"/>
      <c r="WHM57" s="14"/>
      <c r="WHN57" s="14"/>
      <c r="WHO57" s="14"/>
      <c r="WHP57" s="14"/>
      <c r="WHQ57" s="14"/>
      <c r="WHR57" s="14"/>
      <c r="WHS57" s="14"/>
      <c r="WHT57" s="14"/>
      <c r="WHU57" s="14"/>
      <c r="WHV57" s="14"/>
      <c r="WHW57" s="14"/>
      <c r="WHX57" s="14"/>
      <c r="WHY57" s="14"/>
      <c r="WHZ57" s="14"/>
      <c r="WIA57" s="14"/>
      <c r="WIB57" s="14"/>
      <c r="WIC57" s="14"/>
      <c r="WID57" s="14"/>
      <c r="WIE57" s="14"/>
      <c r="WIF57" s="14"/>
      <c r="WIG57" s="14"/>
      <c r="WIH57" s="14"/>
      <c r="WII57" s="14"/>
      <c r="WIJ57" s="14"/>
      <c r="WIK57" s="14"/>
      <c r="WIL57" s="14"/>
      <c r="WIM57" s="14"/>
      <c r="WIN57" s="14"/>
      <c r="WIO57" s="14"/>
      <c r="WIP57" s="14"/>
      <c r="WIQ57" s="14"/>
      <c r="WIR57" s="14"/>
      <c r="WIS57" s="14"/>
      <c r="WIT57" s="14"/>
      <c r="WIU57" s="14"/>
      <c r="WIV57" s="14"/>
      <c r="WIW57" s="14"/>
      <c r="WIX57" s="14"/>
      <c r="WIY57" s="14"/>
      <c r="WIZ57" s="14"/>
      <c r="WJA57" s="14"/>
      <c r="WJB57" s="14"/>
      <c r="WJC57" s="14"/>
      <c r="WJD57" s="14"/>
      <c r="WJE57" s="14"/>
      <c r="WJF57" s="14"/>
      <c r="WJG57" s="14"/>
      <c r="WJH57" s="14"/>
      <c r="WJI57" s="14"/>
      <c r="WJJ57" s="14"/>
      <c r="WJK57" s="14"/>
      <c r="WJL57" s="14"/>
      <c r="WJM57" s="14"/>
      <c r="WJN57" s="14"/>
      <c r="WJO57" s="14"/>
      <c r="WJP57" s="14"/>
      <c r="WJQ57" s="14"/>
      <c r="WJR57" s="14"/>
      <c r="WJS57" s="14"/>
      <c r="WJT57" s="14"/>
      <c r="WJU57" s="14"/>
      <c r="WJV57" s="14"/>
      <c r="WJW57" s="14"/>
      <c r="WJX57" s="14"/>
      <c r="WJY57" s="14"/>
      <c r="WJZ57" s="14"/>
      <c r="WKA57" s="14"/>
      <c r="WKB57" s="14"/>
      <c r="WKC57" s="14"/>
      <c r="WKD57" s="14"/>
      <c r="WKE57" s="14"/>
      <c r="WKF57" s="14"/>
      <c r="WKG57" s="14"/>
      <c r="WKH57" s="14"/>
      <c r="WKI57" s="14"/>
      <c r="WKJ57" s="14"/>
      <c r="WKK57" s="14"/>
      <c r="WKL57" s="14"/>
      <c r="WKM57" s="14"/>
      <c r="WKN57" s="14"/>
      <c r="WKO57" s="14"/>
      <c r="WKP57" s="14"/>
      <c r="WKQ57" s="14"/>
      <c r="WKR57" s="14"/>
      <c r="WKS57" s="14"/>
      <c r="WKT57" s="14"/>
      <c r="WKU57" s="14"/>
      <c r="WKV57" s="14"/>
      <c r="WKW57" s="14"/>
      <c r="WKX57" s="14"/>
      <c r="WKY57" s="14"/>
      <c r="WKZ57" s="14"/>
      <c r="WLA57" s="14"/>
      <c r="WLB57" s="14"/>
      <c r="WLC57" s="14"/>
      <c r="WLD57" s="14"/>
      <c r="WLE57" s="14"/>
      <c r="WLF57" s="14"/>
      <c r="WLG57" s="14"/>
      <c r="WLH57" s="14"/>
      <c r="WLI57" s="14"/>
      <c r="WLJ57" s="14"/>
      <c r="WLK57" s="14"/>
      <c r="WLL57" s="14"/>
      <c r="WLM57" s="14"/>
      <c r="WLN57" s="14"/>
      <c r="WLO57" s="14"/>
      <c r="WLP57" s="14"/>
      <c r="WLQ57" s="14"/>
      <c r="WLR57" s="14"/>
      <c r="WLS57" s="14"/>
      <c r="WLT57" s="14"/>
      <c r="WLU57" s="14"/>
      <c r="WLV57" s="14"/>
      <c r="WLW57" s="14"/>
      <c r="WLX57" s="14"/>
      <c r="WLY57" s="14"/>
      <c r="WLZ57" s="14"/>
      <c r="WMA57" s="14"/>
      <c r="WMB57" s="14"/>
      <c r="WMC57" s="14"/>
      <c r="WMD57" s="14"/>
      <c r="WME57" s="14"/>
      <c r="WMF57" s="14"/>
      <c r="WMG57" s="14"/>
      <c r="WMH57" s="14"/>
      <c r="WMI57" s="14"/>
      <c r="WMJ57" s="14"/>
      <c r="WMK57" s="14"/>
      <c r="WML57" s="14"/>
      <c r="WMM57" s="14"/>
      <c r="WMN57" s="14"/>
      <c r="WMO57" s="14"/>
      <c r="WMP57" s="14"/>
      <c r="WMQ57" s="14"/>
      <c r="WMR57" s="14"/>
      <c r="WMS57" s="14"/>
      <c r="WMT57" s="14"/>
      <c r="WMU57" s="14"/>
      <c r="WMV57" s="14"/>
      <c r="WMW57" s="14"/>
      <c r="WMX57" s="14"/>
      <c r="WMY57" s="14"/>
      <c r="WMZ57" s="14"/>
      <c r="WNA57" s="14"/>
      <c r="WNB57" s="14"/>
      <c r="WNC57" s="14"/>
      <c r="WND57" s="14"/>
      <c r="WNE57" s="14"/>
      <c r="WNF57" s="14"/>
      <c r="WNG57" s="14"/>
      <c r="WNH57" s="14"/>
      <c r="WNI57" s="14"/>
      <c r="WNJ57" s="14"/>
      <c r="WNK57" s="14"/>
      <c r="WNL57" s="14"/>
      <c r="WNM57" s="14"/>
      <c r="WNN57" s="14"/>
      <c r="WNO57" s="14"/>
      <c r="WNP57" s="14"/>
      <c r="WNQ57" s="14"/>
      <c r="WNR57" s="14"/>
      <c r="WNS57" s="14"/>
      <c r="WNT57" s="14"/>
      <c r="WNU57" s="14"/>
      <c r="WNV57" s="14"/>
      <c r="WNW57" s="14"/>
      <c r="WNX57" s="14"/>
      <c r="WNY57" s="14"/>
      <c r="WNZ57" s="14"/>
      <c r="WOA57" s="14"/>
      <c r="WOB57" s="14"/>
      <c r="WOC57" s="14"/>
      <c r="WOD57" s="14"/>
      <c r="WOE57" s="14"/>
      <c r="WOF57" s="14"/>
      <c r="WOG57" s="14"/>
      <c r="WOH57" s="14"/>
      <c r="WOI57" s="14"/>
      <c r="WOJ57" s="14"/>
      <c r="WOK57" s="14"/>
      <c r="WOL57" s="14"/>
      <c r="WOM57" s="14"/>
      <c r="WON57" s="14"/>
      <c r="WOO57" s="14"/>
      <c r="WOP57" s="14"/>
      <c r="WOQ57" s="14"/>
      <c r="WOR57" s="14"/>
      <c r="WOS57" s="14"/>
      <c r="WOT57" s="14"/>
      <c r="WOU57" s="14"/>
      <c r="WOV57" s="14"/>
      <c r="WOW57" s="14"/>
      <c r="WOX57" s="14"/>
      <c r="WOY57" s="14"/>
      <c r="WOZ57" s="14"/>
      <c r="WPA57" s="14"/>
      <c r="WPB57" s="14"/>
      <c r="WPC57" s="14"/>
      <c r="WPD57" s="14"/>
      <c r="WPE57" s="14"/>
      <c r="WPF57" s="14"/>
      <c r="WPG57" s="14"/>
      <c r="WPH57" s="14"/>
      <c r="WPI57" s="14"/>
      <c r="WPJ57" s="14"/>
      <c r="WPK57" s="14"/>
      <c r="WPL57" s="14"/>
      <c r="WPM57" s="14"/>
      <c r="WPN57" s="14"/>
      <c r="WPO57" s="14"/>
      <c r="WPP57" s="14"/>
      <c r="WPQ57" s="14"/>
      <c r="WPR57" s="14"/>
      <c r="WPS57" s="14"/>
      <c r="WPT57" s="14"/>
      <c r="WPU57" s="14"/>
      <c r="WPV57" s="14"/>
      <c r="WPW57" s="14"/>
      <c r="WPX57" s="14"/>
      <c r="WPY57" s="14"/>
      <c r="WPZ57" s="14"/>
      <c r="WQA57" s="14"/>
      <c r="WQB57" s="14"/>
      <c r="WQC57" s="14"/>
      <c r="WQD57" s="14"/>
      <c r="WQE57" s="14"/>
      <c r="WQF57" s="14"/>
      <c r="WQG57" s="14"/>
      <c r="WQH57" s="14"/>
      <c r="WQI57" s="14"/>
      <c r="WQJ57" s="14"/>
      <c r="WQK57" s="14"/>
      <c r="WQL57" s="14"/>
      <c r="WQM57" s="14"/>
      <c r="WQN57" s="14"/>
      <c r="WQO57" s="14"/>
      <c r="WQP57" s="14"/>
      <c r="WQQ57" s="14"/>
      <c r="WQR57" s="14"/>
      <c r="WQS57" s="14"/>
      <c r="WQT57" s="14"/>
      <c r="WQU57" s="14"/>
      <c r="WQV57" s="14"/>
      <c r="WQW57" s="14"/>
      <c r="WQX57" s="14"/>
      <c r="WQY57" s="14"/>
      <c r="WQZ57" s="14"/>
      <c r="WRA57" s="14"/>
      <c r="WRB57" s="14"/>
      <c r="WRC57" s="14"/>
      <c r="WRD57" s="14"/>
      <c r="WRE57" s="14"/>
      <c r="WRF57" s="14"/>
      <c r="WRG57" s="14"/>
      <c r="WRH57" s="14"/>
      <c r="WRI57" s="14"/>
      <c r="WRJ57" s="14"/>
      <c r="WRK57" s="14"/>
      <c r="WRL57" s="14"/>
      <c r="WRM57" s="14"/>
      <c r="WRN57" s="14"/>
      <c r="WRO57" s="14"/>
      <c r="WRP57" s="14"/>
      <c r="WRQ57" s="14"/>
      <c r="WRR57" s="14"/>
      <c r="WRS57" s="14"/>
      <c r="WRT57" s="14"/>
      <c r="WRU57" s="14"/>
      <c r="WRV57" s="14"/>
      <c r="WRW57" s="14"/>
      <c r="WRX57" s="14"/>
      <c r="WRY57" s="14"/>
      <c r="WRZ57" s="14"/>
      <c r="WSA57" s="14"/>
      <c r="WSB57" s="14"/>
      <c r="WSC57" s="14"/>
      <c r="WSD57" s="14"/>
      <c r="WSE57" s="14"/>
      <c r="WSF57" s="14"/>
      <c r="WSG57" s="14"/>
      <c r="WSH57" s="14"/>
      <c r="WSI57" s="14"/>
      <c r="WSJ57" s="14"/>
      <c r="WSK57" s="14"/>
      <c r="WSL57" s="14"/>
      <c r="WSM57" s="14"/>
      <c r="WSN57" s="14"/>
      <c r="WSO57" s="14"/>
      <c r="WSP57" s="14"/>
      <c r="WSQ57" s="14"/>
      <c r="WSR57" s="14"/>
      <c r="WSS57" s="14"/>
      <c r="WST57" s="14"/>
      <c r="WSU57" s="14"/>
      <c r="WSV57" s="14"/>
      <c r="WSW57" s="14"/>
      <c r="WSX57" s="14"/>
      <c r="WSY57" s="14"/>
      <c r="WSZ57" s="14"/>
      <c r="WTA57" s="14"/>
      <c r="WTB57" s="14"/>
      <c r="WTC57" s="14"/>
      <c r="WTD57" s="14"/>
      <c r="WTE57" s="14"/>
      <c r="WTF57" s="14"/>
      <c r="WTG57" s="14"/>
      <c r="WTH57" s="14"/>
      <c r="WTI57" s="14"/>
      <c r="WTJ57" s="14"/>
      <c r="WTK57" s="14"/>
      <c r="WTL57" s="14"/>
      <c r="WTM57" s="14"/>
      <c r="WTN57" s="14"/>
      <c r="WTO57" s="14"/>
      <c r="WTP57" s="14"/>
      <c r="WTQ57" s="14"/>
      <c r="WTR57" s="14"/>
      <c r="WTS57" s="14"/>
      <c r="WTT57" s="14"/>
      <c r="WTU57" s="14"/>
      <c r="WTV57" s="14"/>
      <c r="WTW57" s="14"/>
      <c r="WTX57" s="14"/>
      <c r="WTY57" s="14"/>
      <c r="WTZ57" s="14"/>
      <c r="WUA57" s="14"/>
      <c r="WUB57" s="14"/>
      <c r="WUC57" s="14"/>
      <c r="WUD57" s="14"/>
      <c r="WUE57" s="14"/>
      <c r="WUF57" s="14"/>
      <c r="WUG57" s="14"/>
      <c r="WUH57" s="14"/>
      <c r="WUI57" s="14"/>
      <c r="WUJ57" s="14"/>
      <c r="WUK57" s="14"/>
      <c r="WUL57" s="14"/>
      <c r="WUM57" s="14"/>
      <c r="WUN57" s="14"/>
      <c r="WUO57" s="14"/>
      <c r="WUP57" s="14"/>
      <c r="WUQ57" s="14"/>
      <c r="WUR57" s="14"/>
      <c r="WUS57" s="14"/>
      <c r="WUT57" s="14"/>
      <c r="WUU57" s="14"/>
      <c r="WUV57" s="14"/>
      <c r="WUW57" s="14"/>
      <c r="WUX57" s="14"/>
      <c r="WUY57" s="14"/>
      <c r="WUZ57" s="14"/>
      <c r="WVA57" s="14"/>
      <c r="WVB57" s="14"/>
      <c r="WVC57" s="14"/>
      <c r="WVD57" s="14"/>
      <c r="WVE57" s="14"/>
      <c r="WVF57" s="14"/>
      <c r="WVG57" s="14"/>
      <c r="WVH57" s="14"/>
      <c r="WVI57" s="14"/>
      <c r="WVJ57" s="14"/>
      <c r="WVK57" s="14"/>
      <c r="WVL57" s="14"/>
      <c r="WVM57" s="14"/>
      <c r="WVN57" s="14"/>
      <c r="WVO57" s="14"/>
      <c r="WVP57" s="14"/>
      <c r="WVQ57" s="14"/>
      <c r="WVR57" s="14"/>
      <c r="WVS57" s="14"/>
      <c r="WVT57" s="14"/>
      <c r="WVU57" s="14"/>
      <c r="WVV57" s="14"/>
      <c r="WVW57" s="14"/>
      <c r="WVX57" s="14"/>
      <c r="WVY57" s="14"/>
      <c r="WVZ57" s="14"/>
      <c r="WWA57" s="14"/>
      <c r="WWB57" s="14"/>
      <c r="WWC57" s="14"/>
      <c r="WWD57" s="14"/>
      <c r="WWE57" s="14"/>
      <c r="WWF57" s="14"/>
      <c r="WWG57" s="14"/>
      <c r="WWH57" s="14"/>
      <c r="WWI57" s="14"/>
      <c r="WWJ57" s="14"/>
      <c r="WWK57" s="14"/>
      <c r="WWL57" s="14"/>
      <c r="WWM57" s="14"/>
      <c r="WWN57" s="14"/>
      <c r="WWO57" s="14"/>
      <c r="WWP57" s="14"/>
      <c r="WWQ57" s="14"/>
      <c r="WWR57" s="14"/>
      <c r="WWS57" s="14"/>
      <c r="WWT57" s="14"/>
      <c r="WWU57" s="14"/>
      <c r="WWV57" s="14"/>
      <c r="WWW57" s="14"/>
      <c r="WWX57" s="14"/>
      <c r="WWY57" s="14"/>
      <c r="WWZ57" s="14"/>
      <c r="WXA57" s="14"/>
      <c r="WXB57" s="14"/>
      <c r="WXC57" s="14"/>
      <c r="WXD57" s="14"/>
      <c r="WXE57" s="14"/>
      <c r="WXF57" s="14"/>
      <c r="WXG57" s="14"/>
      <c r="WXH57" s="14"/>
      <c r="WXI57" s="14"/>
      <c r="WXJ57" s="14"/>
      <c r="WXK57" s="14"/>
      <c r="WXL57" s="14"/>
      <c r="WXM57" s="14"/>
      <c r="WXN57" s="14"/>
      <c r="WXO57" s="14"/>
      <c r="WXP57" s="14"/>
      <c r="WXQ57" s="14"/>
      <c r="WXR57" s="14"/>
      <c r="WXS57" s="14"/>
      <c r="WXT57" s="14"/>
      <c r="WXU57" s="14"/>
      <c r="WXV57" s="14"/>
      <c r="WXW57" s="14"/>
      <c r="WXX57" s="14"/>
      <c r="WXY57" s="14"/>
      <c r="WXZ57" s="14"/>
      <c r="WYA57" s="14"/>
      <c r="WYB57" s="14"/>
      <c r="WYC57" s="14"/>
      <c r="WYD57" s="14"/>
      <c r="WYE57" s="14"/>
      <c r="WYF57" s="14"/>
      <c r="WYG57" s="14"/>
      <c r="WYH57" s="14"/>
      <c r="WYI57" s="14"/>
      <c r="WYJ57" s="14"/>
      <c r="WYK57" s="14"/>
      <c r="WYL57" s="14"/>
      <c r="WYM57" s="14"/>
      <c r="WYN57" s="14"/>
      <c r="WYO57" s="14"/>
      <c r="WYP57" s="14"/>
      <c r="WYQ57" s="14"/>
      <c r="WYR57" s="14"/>
      <c r="WYS57" s="14"/>
      <c r="WYT57" s="14"/>
      <c r="WYU57" s="14"/>
      <c r="WYV57" s="14"/>
      <c r="WYW57" s="14"/>
      <c r="WYX57" s="14"/>
      <c r="WYY57" s="14"/>
      <c r="WYZ57" s="14"/>
      <c r="WZA57" s="14"/>
      <c r="WZB57" s="14"/>
      <c r="WZC57" s="14"/>
      <c r="WZD57" s="14"/>
      <c r="WZE57" s="14"/>
      <c r="WZF57" s="14"/>
      <c r="WZG57" s="14"/>
      <c r="WZH57" s="14"/>
      <c r="WZI57" s="14"/>
      <c r="WZJ57" s="14"/>
      <c r="WZK57" s="14"/>
      <c r="WZL57" s="14"/>
      <c r="WZM57" s="14"/>
      <c r="WZN57" s="14"/>
      <c r="WZO57" s="14"/>
      <c r="WZP57" s="14"/>
      <c r="WZQ57" s="14"/>
      <c r="WZR57" s="14"/>
      <c r="WZS57" s="14"/>
      <c r="WZT57" s="14"/>
      <c r="WZU57" s="14"/>
      <c r="WZV57" s="14"/>
      <c r="WZW57" s="14"/>
      <c r="WZX57" s="14"/>
      <c r="WZY57" s="14"/>
      <c r="WZZ57" s="14"/>
      <c r="XAA57" s="14"/>
      <c r="XAB57" s="14"/>
      <c r="XAC57" s="14"/>
      <c r="XAD57" s="14"/>
      <c r="XAE57" s="14"/>
      <c r="XAF57" s="14"/>
      <c r="XAG57" s="14"/>
      <c r="XAH57" s="14"/>
      <c r="XAI57" s="14"/>
      <c r="XAJ57" s="14"/>
      <c r="XAK57" s="14"/>
      <c r="XAL57" s="14"/>
      <c r="XAM57" s="14"/>
      <c r="XAN57" s="14"/>
      <c r="XAO57" s="14"/>
      <c r="XAP57" s="14"/>
      <c r="XAQ57" s="14"/>
      <c r="XAR57" s="14"/>
      <c r="XAS57" s="14"/>
      <c r="XAT57" s="14"/>
      <c r="XAU57" s="14"/>
      <c r="XAV57" s="14"/>
      <c r="XAW57" s="14"/>
      <c r="XAX57" s="14"/>
      <c r="XAY57" s="14"/>
      <c r="XAZ57" s="14"/>
      <c r="XBA57" s="14"/>
      <c r="XBB57" s="14"/>
      <c r="XBC57" s="14"/>
      <c r="XBD57" s="14"/>
      <c r="XBE57" s="14"/>
      <c r="XBF57" s="14"/>
      <c r="XBG57" s="14"/>
      <c r="XBH57" s="14"/>
      <c r="XBI57" s="14"/>
      <c r="XBJ57" s="14"/>
      <c r="XBK57" s="14"/>
      <c r="XBL57" s="14"/>
      <c r="XBM57" s="14"/>
      <c r="XBN57" s="14"/>
      <c r="XBO57" s="14"/>
      <c r="XBP57" s="14"/>
      <c r="XBQ57" s="14"/>
      <c r="XBR57" s="14"/>
      <c r="XBS57" s="14"/>
      <c r="XBT57" s="14"/>
      <c r="XBU57" s="14"/>
      <c r="XBV57" s="14"/>
      <c r="XBW57" s="14"/>
      <c r="XBX57" s="14"/>
      <c r="XBY57" s="14"/>
      <c r="XBZ57" s="14"/>
      <c r="XCA57" s="14"/>
      <c r="XCB57" s="14"/>
      <c r="XCC57" s="14"/>
      <c r="XCD57" s="14"/>
      <c r="XCE57" s="14"/>
      <c r="XCF57" s="14"/>
      <c r="XCG57" s="14"/>
      <c r="XCH57" s="14"/>
      <c r="XCI57" s="14"/>
      <c r="XCJ57" s="14"/>
      <c r="XCK57" s="14"/>
      <c r="XCL57" s="14"/>
      <c r="XCM57" s="14"/>
      <c r="XCN57" s="14"/>
      <c r="XCO57" s="14"/>
      <c r="XCP57" s="14"/>
      <c r="XCQ57" s="14"/>
      <c r="XCR57" s="14"/>
      <c r="XCS57" s="14"/>
      <c r="XCT57" s="14"/>
      <c r="XCU57" s="14"/>
      <c r="XCV57" s="14"/>
      <c r="XCW57" s="14"/>
      <c r="XCX57" s="14"/>
      <c r="XCY57" s="14"/>
      <c r="XCZ57" s="14"/>
      <c r="XDA57" s="14"/>
      <c r="XDB57" s="14"/>
      <c r="XDC57" s="14"/>
      <c r="XDD57" s="14"/>
      <c r="XDE57" s="14"/>
      <c r="XDF57" s="14"/>
      <c r="XDG57" s="14"/>
      <c r="XDH57" s="14"/>
      <c r="XDI57" s="14"/>
      <c r="XDJ57" s="14"/>
      <c r="XDK57" s="14"/>
      <c r="XDL57" s="14"/>
      <c r="XDM57" s="14"/>
      <c r="XDN57" s="14"/>
      <c r="XDO57" s="14"/>
      <c r="XDP57" s="14"/>
      <c r="XDQ57" s="14"/>
      <c r="XDR57" s="14"/>
      <c r="XDS57" s="14"/>
      <c r="XDT57" s="14"/>
      <c r="XDU57" s="14"/>
      <c r="XDV57" s="14"/>
      <c r="XDW57" s="14"/>
      <c r="XDX57" s="14"/>
      <c r="XDY57" s="14"/>
      <c r="XDZ57" s="14"/>
      <c r="XEA57" s="14"/>
      <c r="XEB57" s="14"/>
      <c r="XEC57" s="14"/>
      <c r="XED57" s="14"/>
      <c r="XEE57" s="14"/>
      <c r="XEF57" s="14"/>
      <c r="XEG57" s="14"/>
      <c r="XEH57" s="14"/>
      <c r="XEI57" s="14"/>
      <c r="XEJ57" s="14"/>
      <c r="XEK57" s="14"/>
      <c r="XEL57" s="14"/>
      <c r="XEM57" s="14"/>
      <c r="XEN57" s="14"/>
      <c r="XEO57" s="14"/>
      <c r="XEP57" s="14"/>
      <c r="XEQ57" s="14"/>
      <c r="XER57" s="14"/>
      <c r="XES57" s="14"/>
      <c r="XET57" s="14"/>
      <c r="XEU57" s="14"/>
      <c r="XEV57" s="14"/>
      <c r="XEW57" s="14"/>
      <c r="XEX57" s="14"/>
      <c r="XEY57" s="14"/>
      <c r="XEZ57" s="14"/>
      <c r="XFA57" s="14"/>
      <c r="XFB57" s="14"/>
      <c r="XFC57" s="14"/>
    </row>
    <row r="58" spans="2:16383" s="14" customFormat="1">
      <c r="B58" s="139" t="s">
        <v>218</v>
      </c>
      <c r="C58" s="114"/>
      <c r="D58" s="116">
        <f t="shared" ref="D58:M58" ca="1" si="18">IFERROR(D57/C57-1,"na")</f>
        <v>0.19746395804888128</v>
      </c>
      <c r="E58" s="116">
        <f t="shared" ca="1" si="18"/>
        <v>0.23299612913246737</v>
      </c>
      <c r="F58" s="116">
        <f t="shared" ca="1" si="18"/>
        <v>0.22844847602435259</v>
      </c>
      <c r="G58" s="116">
        <f t="shared" ca="1" si="18"/>
        <v>0.23378537473547545</v>
      </c>
      <c r="H58" s="116">
        <f t="shared" ca="1" si="18"/>
        <v>0.35830090661843195</v>
      </c>
      <c r="I58" s="116">
        <f t="shared" ca="1" si="18"/>
        <v>0.23792861024483281</v>
      </c>
      <c r="J58" s="116">
        <f t="shared" ca="1" si="18"/>
        <v>0.23909584855772659</v>
      </c>
      <c r="K58" s="116">
        <f t="shared" ca="1" si="18"/>
        <v>0.24031228140258953</v>
      </c>
      <c r="L58" s="116">
        <f t="shared" ca="1" si="18"/>
        <v>0.24108559494117343</v>
      </c>
      <c r="M58" s="116">
        <f t="shared" ca="1" si="18"/>
        <v>3.499999999999992E-2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 s="5"/>
      <c r="AR58" s="177"/>
      <c r="AS58" s="177"/>
      <c r="AT58" s="177"/>
      <c r="AU58" s="177"/>
      <c r="AV58" s="177"/>
      <c r="AW58" s="177"/>
      <c r="AX58" s="177"/>
      <c r="AY58" s="177"/>
      <c r="AZ58" s="177"/>
      <c r="BA58" s="48"/>
      <c r="BB58" s="177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4" customFormat="1">
      <c r="B59" s="139" t="s">
        <v>215</v>
      </c>
      <c r="C59" s="116">
        <f ca="1">IFERROR(C57/C55,"na")</f>
        <v>0.29195546558704455</v>
      </c>
      <c r="D59" s="116">
        <f t="shared" ref="D59:M59" ca="1" si="19">IFERROR(D57/D55,"na")</f>
        <v>0.29195546558704455</v>
      </c>
      <c r="E59" s="116">
        <f t="shared" ca="1" si="19"/>
        <v>0.29319063966755904</v>
      </c>
      <c r="F59" s="116">
        <f t="shared" ca="1" si="19"/>
        <v>0.29564504678694253</v>
      </c>
      <c r="G59" s="116">
        <f t="shared" ca="1" si="19"/>
        <v>0.29928705473669936</v>
      </c>
      <c r="H59" s="116">
        <f t="shared" ca="1" si="19"/>
        <v>0.30406983322739306</v>
      </c>
      <c r="I59" s="116">
        <f t="shared" ca="1" si="19"/>
        <v>0.30993207708047721</v>
      </c>
      <c r="J59" s="116">
        <f t="shared" ca="1" si="19"/>
        <v>0.31679894041415768</v>
      </c>
      <c r="K59" s="116">
        <f t="shared" ca="1" si="19"/>
        <v>0.32458315733359344</v>
      </c>
      <c r="L59" s="116">
        <f t="shared" ca="1" si="19"/>
        <v>0.33318632005424736</v>
      </c>
      <c r="M59" s="116">
        <f t="shared" ca="1" si="19"/>
        <v>0.33318632005424736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 s="5"/>
      <c r="AR59" s="177"/>
      <c r="AS59" s="177"/>
      <c r="AT59" s="177"/>
      <c r="AU59" s="177"/>
      <c r="AV59" s="177"/>
      <c r="AW59" s="177"/>
      <c r="AX59" s="177"/>
      <c r="AY59" s="177"/>
      <c r="AZ59" s="177"/>
      <c r="BA59" s="48"/>
      <c r="BB59" s="177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15" customHeight="1">
      <c r="B60" s="9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AQ60" s="5"/>
      <c r="AR60" s="177"/>
      <c r="AS60" s="177"/>
      <c r="AT60" s="177"/>
      <c r="AU60" s="177"/>
      <c r="AV60" s="177"/>
      <c r="AW60" s="177"/>
      <c r="AX60" s="177"/>
      <c r="AY60" s="177"/>
      <c r="AZ60" s="177"/>
      <c r="BA60" s="48"/>
      <c r="BB60" s="177"/>
    </row>
    <row r="61" spans="2:16383">
      <c r="B61" t="s">
        <v>4</v>
      </c>
      <c r="C61" s="115">
        <f ca="1">+INDEX(Model!$A:$AO,MATCH("EBIT",Model!$A:$A,0),MATCH(DCF!C$51,Model!$3:$3,0))</f>
        <v>127.76477517258158</v>
      </c>
      <c r="D61" s="115">
        <f ca="1">+INDEX(Model!$A:$AO,MATCH("EBIT",Model!$A:$A,0),MATCH(DCF!D$51,Model!$3:$3,0))</f>
        <v>110.30124960237927</v>
      </c>
      <c r="E61" s="115">
        <f ca="1">+INDEX(Model!$A:$AO,MATCH("EBIT",Model!$A:$A,0),MATCH(DCF!E$51,Model!$3:$3,0))</f>
        <v>154.75170546899264</v>
      </c>
      <c r="F61" s="115">
        <f ca="1">+INDEX(Model!$A:$AO,MATCH("EBIT",Model!$A:$A,0),MATCH(DCF!F$51,Model!$3:$3,0))</f>
        <v>204.15063683438996</v>
      </c>
      <c r="G61" s="115">
        <f ca="1">+INDEX(Model!$A:$AO,MATCH("EBIT",Model!$A:$A,0),MATCH(DCF!G$51,Model!$3:$3,0))</f>
        <v>268.43473004795635</v>
      </c>
      <c r="H61" s="115">
        <f ca="1">+INDEX(Model!$A:$AO,MATCH("EBIT",Model!$A:$A,0),MATCH(DCF!H$51,Model!$3:$3,0))</f>
        <v>401.62013078498956</v>
      </c>
      <c r="I61" s="115">
        <f ca="1">+INDEX(Model!$A:$AO,MATCH("EBIT",Model!$A:$A,0),MATCH(DCF!I$51,Model!$3:$3,0))</f>
        <v>425.40693650627048</v>
      </c>
      <c r="J61" s="115">
        <f ca="1">+INDEX(Model!$A:$AO,MATCH("EBIT",Model!$A:$A,0),MATCH(DCF!J$51,Model!$3:$3,0))</f>
        <v>564.88430097718731</v>
      </c>
      <c r="K61" s="115">
        <f ca="1">+INDEX(Model!$A:$AO,MATCH("EBIT",Model!$A:$A,0),MATCH(DCF!K$51,Model!$3:$3,0))</f>
        <v>733.27407127992592</v>
      </c>
      <c r="L61" s="115">
        <f ca="1">+INDEX(Model!$A:$AO,MATCH("EBIT",Model!$A:$A,0),MATCH(DCF!L$51,Model!$3:$3,0))</f>
        <v>939.28082848488543</v>
      </c>
      <c r="M61" s="163">
        <f ca="1">+L61*(1+$K$36)</f>
        <v>972.15565748185634</v>
      </c>
      <c r="O61" s="7"/>
      <c r="P61" s="7"/>
      <c r="AQ61" s="5"/>
      <c r="AR61" s="177"/>
      <c r="AS61" s="177"/>
      <c r="AT61" s="177"/>
      <c r="AU61" s="177"/>
      <c r="AV61" s="177"/>
      <c r="AW61" s="177"/>
      <c r="AX61" s="177"/>
      <c r="AY61" s="177"/>
      <c r="AZ61" s="177"/>
      <c r="BA61" s="48"/>
      <c r="BB61" s="177"/>
    </row>
    <row r="62" spans="2:16383" s="14" customFormat="1">
      <c r="B62" s="139" t="s">
        <v>5</v>
      </c>
      <c r="C62" s="116">
        <f ca="1">-IFERROR(-INDEX(Model!$A:$AO,MATCH("Current Tax Rate",Model!$A:$A,0),MATCH(DCF!C$51,Model!$3:$3,0))-INDEX(Model!$A:$AO,MATCH("Deferred Tax Rate",Model!$A:$A,0),MATCH(DCF!C$51,Model!$3:$3,0)),"na")</f>
        <v>-0.22</v>
      </c>
      <c r="D62" s="116">
        <f ca="1">-IFERROR(-INDEX(Model!$A:$AO,MATCH("Current Tax Rate",Model!$A:$A,0),MATCH(DCF!D$51,Model!$3:$3,0))-INDEX(Model!$A:$AO,MATCH("Deferred Tax Rate",Model!$A:$A,0),MATCH(DCF!D$51,Model!$3:$3,0)),"na")</f>
        <v>-0.22</v>
      </c>
      <c r="E62" s="116">
        <f ca="1">-IFERROR(-INDEX(Model!$A:$AO,MATCH("Current Tax Rate",Model!$A:$A,0),MATCH(DCF!E$51,Model!$3:$3,0))-INDEX(Model!$A:$AO,MATCH("Deferred Tax Rate",Model!$A:$A,0),MATCH(DCF!E$51,Model!$3:$3,0)),"na")</f>
        <v>-0.22</v>
      </c>
      <c r="F62" s="116">
        <f ca="1">-IFERROR(-INDEX(Model!$A:$AO,MATCH("Current Tax Rate",Model!$A:$A,0),MATCH(DCF!F$51,Model!$3:$3,0))-INDEX(Model!$A:$AO,MATCH("Deferred Tax Rate",Model!$A:$A,0),MATCH(DCF!F$51,Model!$3:$3,0)),"na")</f>
        <v>-0.22</v>
      </c>
      <c r="G62" s="116">
        <f ca="1">-IFERROR(-INDEX(Model!$A:$AO,MATCH("Current Tax Rate",Model!$A:$A,0),MATCH(DCF!G$51,Model!$3:$3,0))-INDEX(Model!$A:$AO,MATCH("Deferred Tax Rate",Model!$A:$A,0),MATCH(DCF!G$51,Model!$3:$3,0)),"na")</f>
        <v>-0.22</v>
      </c>
      <c r="H62" s="116">
        <f ca="1">-IFERROR(-INDEX(Model!$A:$AO,MATCH("Current Tax Rate",Model!$A:$A,0),MATCH(DCF!H$51,Model!$3:$3,0))-INDEX(Model!$A:$AO,MATCH("Deferred Tax Rate",Model!$A:$A,0),MATCH(DCF!H$51,Model!$3:$3,0)),"na")</f>
        <v>-0.22</v>
      </c>
      <c r="I62" s="116">
        <f ca="1">-IFERROR(-INDEX(Model!$A:$AO,MATCH("Current Tax Rate",Model!$A:$A,0),MATCH(DCF!I$51,Model!$3:$3,0))-INDEX(Model!$A:$AO,MATCH("Deferred Tax Rate",Model!$A:$A,0),MATCH(DCF!I$51,Model!$3:$3,0)),"na")</f>
        <v>-0.22</v>
      </c>
      <c r="J62" s="116">
        <f ca="1">-IFERROR(-INDEX(Model!$A:$AO,MATCH("Current Tax Rate",Model!$A:$A,0),MATCH(DCF!J$51,Model!$3:$3,0))-INDEX(Model!$A:$AO,MATCH("Deferred Tax Rate",Model!$A:$A,0),MATCH(DCF!J$51,Model!$3:$3,0)),"na")</f>
        <v>-0.22</v>
      </c>
      <c r="K62" s="116">
        <f ca="1">-IFERROR(-INDEX(Model!$A:$AO,MATCH("Current Tax Rate",Model!$A:$A,0),MATCH(DCF!K$51,Model!$3:$3,0))-INDEX(Model!$A:$AO,MATCH("Deferred Tax Rate",Model!$A:$A,0),MATCH(DCF!K$51,Model!$3:$3,0)),"na")</f>
        <v>-0.22</v>
      </c>
      <c r="L62" s="116">
        <f ca="1">-IFERROR(-INDEX(Model!$A:$AO,MATCH("Current Tax Rate",Model!$A:$A,0),MATCH(DCF!L$51,Model!$3:$3,0))-INDEX(Model!$A:$AO,MATCH("Deferred Tax Rate",Model!$A:$A,0),MATCH(DCF!L$51,Model!$3:$3,0)),"na")</f>
        <v>-0.22</v>
      </c>
      <c r="M62" s="116">
        <f ca="1">-IFERROR(-INDEX(Model!$A:$AO,MATCH("Current Tax Rate",Model!$A:$A,0),MATCH(DCF!M$51,Model!$3:$3,0))-INDEX(Model!$A:$AO,MATCH("Deferred Tax Rate",Model!$A:$A,0),MATCH(DCF!M$51,Model!$3:$3,0)),"na")</f>
        <v>-0.22</v>
      </c>
      <c r="O62" s="7"/>
      <c r="P62" s="7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 s="5"/>
      <c r="AR62" s="177"/>
      <c r="AS62" s="177"/>
      <c r="AT62" s="177"/>
      <c r="AU62" s="177"/>
      <c r="AV62" s="177"/>
      <c r="AW62" s="177"/>
      <c r="AX62" s="177"/>
      <c r="AY62" s="177"/>
      <c r="AZ62" s="177"/>
      <c r="BA62" s="48"/>
      <c r="BB62" s="177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50">
        <f ca="1">IFERROR(C61*(1+C62),0)</f>
        <v>99.656524634613632</v>
      </c>
      <c r="D63" s="150">
        <f t="shared" ref="D63:M63" ca="1" si="20">IFERROR(D61*(1+D62),0)</f>
        <v>86.034974689855829</v>
      </c>
      <c r="E63" s="150">
        <f t="shared" ca="1" si="20"/>
        <v>120.70633026581426</v>
      </c>
      <c r="F63" s="150">
        <f t="shared" ca="1" si="20"/>
        <v>159.23749673082418</v>
      </c>
      <c r="G63" s="150">
        <f t="shared" ca="1" si="20"/>
        <v>209.37908943740595</v>
      </c>
      <c r="H63" s="150">
        <f t="shared" ca="1" si="20"/>
        <v>313.26370201229184</v>
      </c>
      <c r="I63" s="150">
        <f t="shared" ca="1" si="20"/>
        <v>331.81741047489101</v>
      </c>
      <c r="J63" s="150">
        <f t="shared" ca="1" si="20"/>
        <v>440.60975476220614</v>
      </c>
      <c r="K63" s="150">
        <f t="shared" ca="1" si="20"/>
        <v>571.95377559834219</v>
      </c>
      <c r="L63" s="150">
        <f t="shared" ca="1" si="20"/>
        <v>732.63904621821064</v>
      </c>
      <c r="M63" s="150">
        <f t="shared" ca="1" si="20"/>
        <v>758.28141283584796</v>
      </c>
      <c r="O63" s="7"/>
      <c r="P63" s="7"/>
      <c r="AQ63" s="5"/>
      <c r="AR63" s="177"/>
      <c r="AS63" s="177"/>
      <c r="AT63" s="177"/>
      <c r="AU63" s="177"/>
      <c r="AV63" s="177"/>
      <c r="AW63" s="177"/>
      <c r="AX63" s="177"/>
      <c r="AY63" s="177"/>
      <c r="AZ63" s="177"/>
      <c r="BA63" s="48"/>
      <c r="BB63" s="177"/>
    </row>
    <row r="64" spans="2:16383">
      <c r="B64" s="26" t="s">
        <v>7</v>
      </c>
      <c r="C64" s="115">
        <f>-INDEX(Model!$A:$AO,MATCH("DD&amp;A",Model!$A:$A,0),MATCH(DCF!C$51,Model!$3:$3,0))</f>
        <v>78.041548958136133</v>
      </c>
      <c r="D64" s="115">
        <f ca="1">-INDEX(Model!$A:$AO,MATCH("DD&amp;A",Model!$A:$A,0),MATCH(DCF!D$51,Model!$3:$3,0))</f>
        <v>136.14440588268093</v>
      </c>
      <c r="E64" s="115">
        <f ca="1">-INDEX(Model!$A:$AO,MATCH("DD&amp;A",Model!$A:$A,0),MATCH(DCF!E$51,Model!$3:$3,0))</f>
        <v>149.11483378560021</v>
      </c>
      <c r="F64" s="115">
        <f ca="1">-INDEX(Model!$A:$AO,MATCH("DD&amp;A",Model!$A:$A,0),MATCH(DCF!F$51,Model!$3:$3,0))</f>
        <v>169.13375022770873</v>
      </c>
      <c r="G64" s="115">
        <f ca="1">-INDEX(Model!$A:$AO,MATCH("DD&amp;A",Model!$A:$A,0),MATCH(DCF!G$51,Model!$3:$3,0))</f>
        <v>192.11808732635737</v>
      </c>
      <c r="H64" s="115">
        <f ca="1">-INDEX(Model!$A:$AO,MATCH("DD&amp;A",Model!$A:$A,0),MATCH(DCF!H$51,Model!$3:$3,0))</f>
        <v>223.94917860021383</v>
      </c>
      <c r="I64" s="115">
        <f ca="1">-INDEX(Model!$A:$AO,MATCH("DD&amp;A",Model!$A:$A,0),MATCH(DCF!I$51,Model!$3:$3,0))</f>
        <v>349.0032092727742</v>
      </c>
      <c r="J64" s="115">
        <f ca="1">-INDEX(Model!$A:$AO,MATCH("DD&amp;A",Model!$A:$A,0),MATCH(DCF!J$51,Model!$3:$3,0))</f>
        <v>394.68409573861084</v>
      </c>
      <c r="K64" s="115">
        <f ca="1">-INDEX(Model!$A:$AO,MATCH("DD&amp;A",Model!$A:$A,0),MATCH(DCF!K$51,Model!$3:$3,0))</f>
        <v>456.89039601247077</v>
      </c>
      <c r="L64" s="115">
        <f ca="1">-INDEX(Model!$A:$AO,MATCH("DD&amp;A",Model!$A:$A,0),MATCH(DCF!L$51,Model!$3:$3,0))</f>
        <v>537.81514748254335</v>
      </c>
      <c r="M64" s="115">
        <f ca="1">-INDEX(Model!$A:$AO,MATCH("DD&amp;A",Model!$A:$A,0),MATCH(DCF!M$51,Model!$3:$3,0))</f>
        <v>640.33669514290762</v>
      </c>
      <c r="AQ64" s="5"/>
      <c r="AR64" s="177"/>
      <c r="AS64" s="177"/>
      <c r="AT64" s="177"/>
      <c r="AU64" s="177"/>
      <c r="AV64" s="177"/>
      <c r="AW64" s="177"/>
      <c r="AX64" s="177"/>
      <c r="AY64" s="177"/>
      <c r="AZ64" s="177"/>
      <c r="BA64" s="48"/>
      <c r="BB64" s="177"/>
    </row>
    <row r="65" spans="2:16383">
      <c r="B65" s="26" t="s">
        <v>216</v>
      </c>
      <c r="C65" s="115">
        <f ca="1">+INDEX(Model!$A:$AO,MATCH("Capex",Model!$A:$A,0),MATCH(DCF!C$51,Model!$3:$3,0))+INDEX(Model!$A:$AO,MATCH("M&amp;A",Model!$A:$A,0),MATCH(DCF!C$51,Model!$3:$3,0))+INDEX(Model!$A:$AO,MATCH("Other Capex",Model!$A:$A,0),MATCH(DCF!C$51,Model!$3:$3,0))</f>
        <v>-344.43497604510549</v>
      </c>
      <c r="D65" s="115">
        <f ca="1">+INDEX(Model!$A:$AO,MATCH("Capex",Model!$A:$A,0),MATCH(DCF!D$51,Model!$3:$3,0))+INDEX(Model!$A:$AO,MATCH("M&amp;A",Model!$A:$A,0),MATCH(DCF!D$51,Model!$3:$3,0))+INDEX(Model!$A:$AO,MATCH("Other Capex",Model!$A:$A,0),MATCH(DCF!D$51,Model!$3:$3,0))</f>
        <v>-166.8984983896346</v>
      </c>
      <c r="E65" s="115">
        <f ca="1">+INDEX(Model!$A:$AO,MATCH("Capex",Model!$A:$A,0),MATCH(DCF!E$51,Model!$3:$3,0))+INDEX(Model!$A:$AO,MATCH("M&amp;A",Model!$A:$A,0),MATCH(DCF!E$51,Model!$3:$3,0))+INDEX(Model!$A:$AO,MATCH("Other Capex",Model!$A:$A,0),MATCH(DCF!E$51,Model!$3:$3,0))</f>
        <v>-230.77831079169391</v>
      </c>
      <c r="F65" s="115">
        <f ca="1">+INDEX(Model!$A:$AO,MATCH("Capex",Model!$A:$A,0),MATCH(DCF!F$51,Model!$3:$3,0))+INDEX(Model!$A:$AO,MATCH("M&amp;A",Model!$A:$A,0),MATCH(DCF!F$51,Model!$3:$3,0))+INDEX(Model!$A:$AO,MATCH("Other Capex",Model!$A:$A,0),MATCH(DCF!F$51,Model!$3:$3,0))</f>
        <v>-274.45310355411277</v>
      </c>
      <c r="G65" s="115">
        <f ca="1">+INDEX(Model!$A:$AO,MATCH("Capex",Model!$A:$A,0),MATCH(DCF!G$51,Model!$3:$3,0))+INDEX(Model!$A:$AO,MATCH("M&amp;A",Model!$A:$A,0),MATCH(DCF!G$51,Model!$3:$3,0))+INDEX(Model!$A:$AO,MATCH("Other Capex",Model!$A:$A,0),MATCH(DCF!G$51,Model!$3:$3,0))</f>
        <v>-338.19093891198156</v>
      </c>
      <c r="H65" s="115">
        <f ca="1">+INDEX(Model!$A:$AO,MATCH("Capex",Model!$A:$A,0),MATCH(DCF!H$51,Model!$3:$3,0))+INDEX(Model!$A:$AO,MATCH("M&amp;A",Model!$A:$A,0),MATCH(DCF!H$51,Model!$3:$3,0))+INDEX(Model!$A:$AO,MATCH("Other Capex",Model!$A:$A,0),MATCH(DCF!H$51,Model!$3:$3,0))</f>
        <v>-820.9313839986205</v>
      </c>
      <c r="I65" s="115">
        <f ca="1">+INDEX(Model!$A:$AO,MATCH("Capex",Model!$A:$A,0),MATCH(DCF!I$51,Model!$3:$3,0))+INDEX(Model!$A:$AO,MATCH("M&amp;A",Model!$A:$A,0),MATCH(DCF!I$51,Model!$3:$3,0))+INDEX(Model!$A:$AO,MATCH("Other Capex",Model!$A:$A,0),MATCH(DCF!I$51,Model!$3:$3,0))</f>
        <v>-556.6914590226429</v>
      </c>
      <c r="J65" s="115">
        <f ca="1">+INDEX(Model!$A:$AO,MATCH("Capex",Model!$A:$A,0),MATCH(DCF!J$51,Model!$3:$3,0))+INDEX(Model!$A:$AO,MATCH("M&amp;A",Model!$A:$A,0),MATCH(DCF!J$51,Model!$3:$3,0))+INDEX(Model!$A:$AO,MATCH("Other Capex",Model!$A:$A,0),MATCH(DCF!J$51,Model!$3:$3,0))</f>
        <v>-679.73707600579689</v>
      </c>
      <c r="K65" s="115">
        <f ca="1">+INDEX(Model!$A:$AO,MATCH("Capex",Model!$A:$A,0),MATCH(DCF!K$51,Model!$3:$3,0))+INDEX(Model!$A:$AO,MATCH("M&amp;A",Model!$A:$A,0),MATCH(DCF!K$51,Model!$3:$3,0))+INDEX(Model!$A:$AO,MATCH("Other Capex",Model!$A:$A,0),MATCH(DCF!K$51,Model!$3:$3,0))</f>
        <v>-830.06265350941362</v>
      </c>
      <c r="L65" s="115">
        <f ca="1">+INDEX(Model!$A:$AO,MATCH("Capex",Model!$A:$A,0),MATCH(DCF!L$51,Model!$3:$3,0))+INDEX(Model!$A:$AO,MATCH("M&amp;A",Model!$A:$A,0),MATCH(DCF!L$51,Model!$3:$3,0))+INDEX(Model!$A:$AO,MATCH("Other Capex",Model!$A:$A,0),MATCH(DCF!L$51,Model!$3:$3,0))</f>
        <v>-1013.0071389903037</v>
      </c>
      <c r="M65" s="141">
        <f ca="1">(M63*-INDEX($J$37:$L$37,MATCH($L$85,$J$36:$L$36,0)))-M64-M66</f>
        <v>-747.56323698922085</v>
      </c>
      <c r="AQ65" s="5"/>
      <c r="AR65" s="177"/>
      <c r="AS65" s="177"/>
      <c r="AT65" s="177"/>
      <c r="AU65" s="177"/>
      <c r="AV65" s="177"/>
      <c r="AW65" s="177"/>
      <c r="AX65" s="177"/>
      <c r="AY65" s="177"/>
      <c r="AZ65" s="177"/>
      <c r="BA65" s="48"/>
      <c r="BB65" s="177"/>
    </row>
    <row r="66" spans="2:16383">
      <c r="B66" s="26" t="s">
        <v>132</v>
      </c>
      <c r="C66" s="115">
        <f>+INDEX(Model!$A:$AO,MATCH("Change in NWC",Model!$A:$A,0),MATCH(DCF!C$51,Model!$3:$3,0))</f>
        <v>3</v>
      </c>
      <c r="D66" s="115">
        <f>+INDEX(Model!$A:$AO,MATCH("Change in NWC",Model!$A:$A,0),MATCH(DCF!D$51,Model!$3:$3,0))</f>
        <v>3</v>
      </c>
      <c r="E66" s="115">
        <f>+INDEX(Model!$A:$AO,MATCH("Change in NWC",Model!$A:$A,0),MATCH(DCF!E$51,Model!$3:$3,0))</f>
        <v>3</v>
      </c>
      <c r="F66" s="115">
        <f>+INDEX(Model!$A:$AO,MATCH("Change in NWC",Model!$A:$A,0),MATCH(DCF!F$51,Model!$3:$3,0))</f>
        <v>3</v>
      </c>
      <c r="G66" s="115">
        <f>+INDEX(Model!$A:$AO,MATCH("Change in NWC",Model!$A:$A,0),MATCH(DCF!G$51,Model!$3:$3,0))</f>
        <v>3</v>
      </c>
      <c r="H66" s="115">
        <f>+INDEX(Model!$A:$AO,MATCH("Change in NWC",Model!$A:$A,0),MATCH(DCF!H$51,Model!$3:$3,0))</f>
        <v>3</v>
      </c>
      <c r="I66" s="115">
        <f>+INDEX(Model!$A:$AO,MATCH("Change in NWC",Model!$A:$A,0),MATCH(DCF!I$51,Model!$3:$3,0))</f>
        <v>3</v>
      </c>
      <c r="J66" s="115">
        <f>+INDEX(Model!$A:$AO,MATCH("Change in NWC",Model!$A:$A,0),MATCH(DCF!J$51,Model!$3:$3,0))</f>
        <v>3</v>
      </c>
      <c r="K66" s="115">
        <f>+INDEX(Model!$A:$AO,MATCH("Change in NWC",Model!$A:$A,0),MATCH(DCF!K$51,Model!$3:$3,0))</f>
        <v>3</v>
      </c>
      <c r="L66" s="115">
        <f>+INDEX(Model!$A:$AO,MATCH("Change in NWC",Model!$A:$A,0),MATCH(DCF!L$51,Model!$3:$3,0))</f>
        <v>3</v>
      </c>
      <c r="M66" s="115">
        <f>+INDEX(Model!$A:$AO,MATCH("Change in NWC",Model!$A:$A,0),MATCH(DCF!M$51,Model!$3:$3,0))</f>
        <v>3</v>
      </c>
      <c r="O66" s="14"/>
      <c r="P66" s="14"/>
      <c r="Q66" s="14"/>
      <c r="R66" s="14"/>
      <c r="S66" s="14"/>
      <c r="T66" s="14"/>
      <c r="U66" s="14"/>
      <c r="V66" s="14"/>
      <c r="AQ66" s="5"/>
      <c r="AR66" s="177"/>
      <c r="AS66" s="177"/>
      <c r="AT66" s="177"/>
      <c r="AU66" s="177"/>
      <c r="AV66" s="177"/>
      <c r="AW66" s="177"/>
      <c r="AX66" s="177"/>
      <c r="AY66" s="177"/>
      <c r="AZ66" s="177"/>
      <c r="BA66" s="48"/>
      <c r="BB66" s="177"/>
    </row>
    <row r="67" spans="2:16383">
      <c r="B67" s="26" t="s">
        <v>114</v>
      </c>
      <c r="C67" s="115">
        <f ca="1">+INDEX(Model!$A:$AO,MATCH("Deferred taxes",Model!$A:$A,0),MATCH(DCF!C$51,Model!$3:$3,0))</f>
        <v>0.57664063396276044</v>
      </c>
      <c r="D67" s="115">
        <f ca="1">+INDEX(Model!$A:$AO,MATCH("Deferred taxes",Model!$A:$A,0),MATCH(DCF!D$51,Model!$3:$3,0))</f>
        <v>0.64003429621349062</v>
      </c>
      <c r="E67" s="115">
        <f ca="1">+INDEX(Model!$A:$AO,MATCH("Deferred taxes",Model!$A:$A,0),MATCH(DCF!E$51,Model!$3:$3,0))</f>
        <v>1.389703487189496</v>
      </c>
      <c r="F67" s="115">
        <f ca="1">+INDEX(Model!$A:$AO,MATCH("Deferred taxes",Model!$A:$A,0),MATCH(DCF!F$51,Model!$3:$3,0))</f>
        <v>1.8753175727191422</v>
      </c>
      <c r="G67" s="115">
        <f ca="1">+INDEX(Model!$A:$AO,MATCH("Deferred taxes",Model!$A:$A,0),MATCH(DCF!G$51,Model!$3:$3,0))</f>
        <v>2.4883287830303509</v>
      </c>
      <c r="H67" s="115">
        <f ca="1">+INDEX(Model!$A:$AO,MATCH("Deferred taxes",Model!$A:$A,0),MATCH(DCF!H$51,Model!$3:$3,0))</f>
        <v>3.7593354026981629</v>
      </c>
      <c r="I67" s="115">
        <f ca="1">+INDEX(Model!$A:$AO,MATCH("Deferred taxes",Model!$A:$A,0),MATCH(DCF!I$51,Model!$3:$3,0))</f>
        <v>3.9084862575533674</v>
      </c>
      <c r="J67" s="115">
        <f ca="1">+INDEX(Model!$A:$AO,MATCH("Deferred taxes",Model!$A:$A,0),MATCH(DCF!J$51,Model!$3:$3,0))</f>
        <v>5.2034529610874829</v>
      </c>
      <c r="K67" s="115">
        <f ca="1">+INDEX(Model!$A:$AO,MATCH("Deferred taxes",Model!$A:$A,0),MATCH(DCF!K$51,Model!$3:$3,0))</f>
        <v>6.758383196440958</v>
      </c>
      <c r="L67" s="115">
        <f ca="1">+INDEX(Model!$A:$AO,MATCH("Deferred taxes",Model!$A:$A,0),MATCH(DCF!L$51,Model!$3:$3,0))</f>
        <v>8.6519477974229009</v>
      </c>
      <c r="M67" s="115">
        <f ca="1">+INDEX(Model!$A:$AO,MATCH("Deferred taxes",Model!$A:$A,0),MATCH(DCF!M$51,Model!$3:$3,0))</f>
        <v>11.001410374663804</v>
      </c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Q67" s="5"/>
      <c r="AR67" s="177"/>
      <c r="AS67" s="177"/>
      <c r="AT67" s="177"/>
      <c r="AU67" s="177"/>
      <c r="AV67" s="177"/>
      <c r="AW67" s="177"/>
      <c r="AX67" s="177"/>
      <c r="AY67" s="177"/>
      <c r="AZ67" s="177"/>
      <c r="BA67" s="48"/>
      <c r="BB67" s="177"/>
    </row>
    <row r="68" spans="2:16383">
      <c r="B68" s="2" t="s">
        <v>10</v>
      </c>
      <c r="C68" s="8">
        <f ca="1">SUM(C63:C67)</f>
        <v>-163.16026181839294</v>
      </c>
      <c r="D68" s="8">
        <f t="shared" ref="D68:K68" ca="1" si="21">SUM(D63:D67)</f>
        <v>58.920916479115654</v>
      </c>
      <c r="E68" s="8">
        <f t="shared" ca="1" si="21"/>
        <v>43.432556746910066</v>
      </c>
      <c r="F68" s="8">
        <f t="shared" ca="1" si="21"/>
        <v>58.793460977139247</v>
      </c>
      <c r="G68" s="8">
        <f t="shared" ca="1" si="21"/>
        <v>68.794566634812114</v>
      </c>
      <c r="H68" s="8">
        <f t="shared" ca="1" si="21"/>
        <v>-276.95916798341671</v>
      </c>
      <c r="I68" s="8">
        <f t="shared" ca="1" si="21"/>
        <v>131.03764698257567</v>
      </c>
      <c r="J68" s="8">
        <f t="shared" ca="1" si="21"/>
        <v>163.76022745610751</v>
      </c>
      <c r="K68" s="8">
        <f t="shared" ca="1" si="21"/>
        <v>208.53990129784029</v>
      </c>
      <c r="L68" s="8">
        <f ca="1">SUM(L63:L67)</f>
        <v>269.09900250787308</v>
      </c>
      <c r="M68" s="8">
        <f ca="1">SUM(M63:M67)</f>
        <v>665.05628136419864</v>
      </c>
      <c r="N68" s="7"/>
      <c r="O68" s="7"/>
      <c r="P68" s="7"/>
      <c r="AH68" s="14"/>
      <c r="AI68" s="14"/>
      <c r="AJ68" s="14"/>
      <c r="AK68" s="14"/>
      <c r="AL68" s="14"/>
      <c r="AM68" s="14"/>
      <c r="AN68" s="14"/>
      <c r="AO68" s="14"/>
      <c r="AP68" s="14"/>
      <c r="AQ68" s="5"/>
      <c r="AR68" s="177"/>
      <c r="AS68" s="177"/>
      <c r="AT68" s="177"/>
      <c r="AU68" s="177"/>
      <c r="AV68" s="177"/>
      <c r="AW68" s="177"/>
      <c r="AX68" s="177"/>
      <c r="AY68" s="177"/>
      <c r="AZ68" s="177"/>
      <c r="BA68" s="48"/>
      <c r="BB68" s="177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  <c r="AMJ68" s="14"/>
      <c r="AMK68" s="14"/>
      <c r="AML68" s="14"/>
      <c r="AMM68" s="14"/>
      <c r="AMN68" s="14"/>
      <c r="AMO68" s="14"/>
      <c r="AMP68" s="14"/>
      <c r="AMQ68" s="14"/>
      <c r="AMR68" s="14"/>
      <c r="AMS68" s="14"/>
      <c r="AMT68" s="14"/>
      <c r="AMU68" s="14"/>
      <c r="AMV68" s="14"/>
      <c r="AMW68" s="14"/>
      <c r="AMX68" s="14"/>
      <c r="AMY68" s="14"/>
      <c r="AMZ68" s="14"/>
      <c r="ANA68" s="14"/>
      <c r="ANB68" s="14"/>
      <c r="ANC68" s="14"/>
      <c r="AND68" s="14"/>
      <c r="ANE68" s="14"/>
      <c r="ANF68" s="14"/>
      <c r="ANG68" s="14"/>
      <c r="ANH68" s="14"/>
      <c r="ANI68" s="14"/>
      <c r="ANJ68" s="14"/>
      <c r="ANK68" s="14"/>
      <c r="ANL68" s="14"/>
      <c r="ANM68" s="14"/>
      <c r="ANN68" s="14"/>
      <c r="ANO68" s="14"/>
      <c r="ANP68" s="14"/>
      <c r="ANQ68" s="14"/>
      <c r="ANR68" s="14"/>
      <c r="ANS68" s="14"/>
      <c r="ANT68" s="14"/>
      <c r="ANU68" s="14"/>
      <c r="ANV68" s="14"/>
      <c r="ANW68" s="14"/>
      <c r="ANX68" s="14"/>
      <c r="ANY68" s="14"/>
      <c r="ANZ68" s="14"/>
      <c r="AOA68" s="14"/>
      <c r="AOB68" s="14"/>
      <c r="AOC68" s="14"/>
      <c r="AOD68" s="14"/>
      <c r="AOE68" s="14"/>
      <c r="AOF68" s="14"/>
      <c r="AOG68" s="14"/>
      <c r="AOH68" s="14"/>
      <c r="AOI68" s="14"/>
      <c r="AOJ68" s="14"/>
      <c r="AOK68" s="14"/>
      <c r="AOL68" s="14"/>
      <c r="AOM68" s="14"/>
      <c r="AON68" s="14"/>
      <c r="AOO68" s="14"/>
      <c r="AOP68" s="14"/>
      <c r="AOQ68" s="14"/>
      <c r="AOR68" s="14"/>
      <c r="AOS68" s="14"/>
      <c r="AOT68" s="14"/>
      <c r="AOU68" s="14"/>
      <c r="AOV68" s="14"/>
      <c r="AOW68" s="14"/>
      <c r="AOX68" s="14"/>
      <c r="AOY68" s="14"/>
      <c r="AOZ68" s="14"/>
      <c r="APA68" s="14"/>
      <c r="APB68" s="14"/>
      <c r="APC68" s="14"/>
      <c r="APD68" s="14"/>
      <c r="APE68" s="14"/>
      <c r="APF68" s="14"/>
      <c r="APG68" s="14"/>
      <c r="APH68" s="14"/>
      <c r="API68" s="14"/>
      <c r="APJ68" s="14"/>
      <c r="APK68" s="14"/>
      <c r="APL68" s="14"/>
      <c r="APM68" s="14"/>
      <c r="APN68" s="14"/>
      <c r="APO68" s="14"/>
      <c r="APP68" s="14"/>
      <c r="APQ68" s="14"/>
      <c r="APR68" s="14"/>
      <c r="APS68" s="14"/>
      <c r="APT68" s="14"/>
      <c r="APU68" s="14"/>
      <c r="APV68" s="14"/>
      <c r="APW68" s="14"/>
      <c r="APX68" s="14"/>
      <c r="APY68" s="14"/>
      <c r="APZ68" s="14"/>
      <c r="AQA68" s="14"/>
      <c r="AQB68" s="14"/>
      <c r="AQC68" s="14"/>
      <c r="AQD68" s="14"/>
      <c r="AQE68" s="14"/>
      <c r="AQF68" s="14"/>
      <c r="AQG68" s="14"/>
      <c r="AQH68" s="14"/>
      <c r="AQI68" s="14"/>
      <c r="AQJ68" s="14"/>
      <c r="AQK68" s="14"/>
      <c r="AQL68" s="14"/>
      <c r="AQM68" s="14"/>
      <c r="AQN68" s="14"/>
      <c r="AQO68" s="14"/>
      <c r="AQP68" s="14"/>
      <c r="AQQ68" s="14"/>
      <c r="AQR68" s="14"/>
      <c r="AQS68" s="14"/>
      <c r="AQT68" s="14"/>
      <c r="AQU68" s="14"/>
      <c r="AQV68" s="14"/>
      <c r="AQW68" s="14"/>
      <c r="AQX68" s="14"/>
      <c r="AQY68" s="14"/>
      <c r="AQZ68" s="14"/>
      <c r="ARA68" s="14"/>
      <c r="ARB68" s="14"/>
      <c r="ARC68" s="14"/>
      <c r="ARD68" s="14"/>
      <c r="ARE68" s="14"/>
      <c r="ARF68" s="14"/>
      <c r="ARG68" s="14"/>
      <c r="ARH68" s="14"/>
      <c r="ARI68" s="14"/>
      <c r="ARJ68" s="14"/>
      <c r="ARK68" s="14"/>
      <c r="ARL68" s="14"/>
      <c r="ARM68" s="14"/>
      <c r="ARN68" s="14"/>
      <c r="ARO68" s="14"/>
      <c r="ARP68" s="14"/>
      <c r="ARQ68" s="14"/>
      <c r="ARR68" s="14"/>
      <c r="ARS68" s="14"/>
      <c r="ART68" s="14"/>
      <c r="ARU68" s="14"/>
      <c r="ARV68" s="14"/>
      <c r="ARW68" s="14"/>
      <c r="ARX68" s="14"/>
      <c r="ARY68" s="14"/>
      <c r="ARZ68" s="14"/>
      <c r="ASA68" s="14"/>
      <c r="ASB68" s="14"/>
      <c r="ASC68" s="14"/>
      <c r="ASD68" s="14"/>
      <c r="ASE68" s="14"/>
      <c r="ASF68" s="14"/>
      <c r="ASG68" s="14"/>
      <c r="ASH68" s="14"/>
      <c r="ASI68" s="14"/>
      <c r="ASJ68" s="14"/>
      <c r="ASK68" s="14"/>
      <c r="ASL68" s="14"/>
      <c r="ASM68" s="14"/>
      <c r="ASN68" s="14"/>
      <c r="ASO68" s="14"/>
      <c r="ASP68" s="14"/>
      <c r="ASQ68" s="14"/>
      <c r="ASR68" s="14"/>
      <c r="ASS68" s="14"/>
      <c r="AST68" s="14"/>
      <c r="ASU68" s="14"/>
      <c r="ASV68" s="14"/>
      <c r="ASW68" s="14"/>
      <c r="ASX68" s="14"/>
      <c r="ASY68" s="14"/>
      <c r="ASZ68" s="14"/>
      <c r="ATA68" s="14"/>
      <c r="ATB68" s="14"/>
      <c r="ATC68" s="14"/>
      <c r="ATD68" s="14"/>
      <c r="ATE68" s="14"/>
      <c r="ATF68" s="14"/>
      <c r="ATG68" s="14"/>
      <c r="ATH68" s="14"/>
      <c r="ATI68" s="14"/>
      <c r="ATJ68" s="14"/>
      <c r="ATK68" s="14"/>
      <c r="ATL68" s="14"/>
      <c r="ATM68" s="14"/>
      <c r="ATN68" s="14"/>
      <c r="ATO68" s="14"/>
      <c r="ATP68" s="14"/>
      <c r="ATQ68" s="14"/>
      <c r="ATR68" s="14"/>
      <c r="ATS68" s="14"/>
      <c r="ATT68" s="14"/>
      <c r="ATU68" s="14"/>
      <c r="ATV68" s="14"/>
      <c r="ATW68" s="14"/>
      <c r="ATX68" s="14"/>
      <c r="ATY68" s="14"/>
      <c r="ATZ68" s="14"/>
      <c r="AUA68" s="14"/>
      <c r="AUB68" s="14"/>
      <c r="AUC68" s="14"/>
      <c r="AUD68" s="14"/>
      <c r="AUE68" s="14"/>
      <c r="AUF68" s="14"/>
      <c r="AUG68" s="14"/>
      <c r="AUH68" s="14"/>
      <c r="AUI68" s="14"/>
      <c r="AUJ68" s="14"/>
      <c r="AUK68" s="14"/>
      <c r="AUL68" s="14"/>
      <c r="AUM68" s="14"/>
      <c r="AUN68" s="14"/>
      <c r="AUO68" s="14"/>
      <c r="AUP68" s="14"/>
      <c r="AUQ68" s="14"/>
      <c r="AUR68" s="14"/>
      <c r="AUS68" s="14"/>
      <c r="AUT68" s="14"/>
      <c r="AUU68" s="14"/>
      <c r="AUV68" s="14"/>
      <c r="AUW68" s="14"/>
      <c r="AUX68" s="14"/>
      <c r="AUY68" s="14"/>
      <c r="AUZ68" s="14"/>
      <c r="AVA68" s="14"/>
      <c r="AVB68" s="14"/>
      <c r="AVC68" s="14"/>
      <c r="AVD68" s="14"/>
      <c r="AVE68" s="14"/>
      <c r="AVF68" s="14"/>
      <c r="AVG68" s="14"/>
      <c r="AVH68" s="14"/>
      <c r="AVI68" s="14"/>
      <c r="AVJ68" s="14"/>
      <c r="AVK68" s="14"/>
      <c r="AVL68" s="14"/>
      <c r="AVM68" s="14"/>
      <c r="AVN68" s="14"/>
      <c r="AVO68" s="14"/>
      <c r="AVP68" s="14"/>
      <c r="AVQ68" s="14"/>
      <c r="AVR68" s="14"/>
      <c r="AVS68" s="14"/>
      <c r="AVT68" s="14"/>
      <c r="AVU68" s="14"/>
      <c r="AVV68" s="14"/>
      <c r="AVW68" s="14"/>
      <c r="AVX68" s="14"/>
      <c r="AVY68" s="14"/>
      <c r="AVZ68" s="14"/>
      <c r="AWA68" s="14"/>
      <c r="AWB68" s="14"/>
      <c r="AWC68" s="14"/>
      <c r="AWD68" s="14"/>
      <c r="AWE68" s="14"/>
      <c r="AWF68" s="14"/>
      <c r="AWG68" s="14"/>
      <c r="AWH68" s="14"/>
      <c r="AWI68" s="14"/>
      <c r="AWJ68" s="14"/>
      <c r="AWK68" s="14"/>
      <c r="AWL68" s="14"/>
      <c r="AWM68" s="14"/>
      <c r="AWN68" s="14"/>
      <c r="AWO68" s="14"/>
      <c r="AWP68" s="14"/>
      <c r="AWQ68" s="14"/>
      <c r="AWR68" s="14"/>
      <c r="AWS68" s="14"/>
      <c r="AWT68" s="14"/>
      <c r="AWU68" s="14"/>
      <c r="AWV68" s="14"/>
      <c r="AWW68" s="14"/>
      <c r="AWX68" s="14"/>
      <c r="AWY68" s="14"/>
      <c r="AWZ68" s="14"/>
      <c r="AXA68" s="14"/>
      <c r="AXB68" s="14"/>
      <c r="AXC68" s="14"/>
      <c r="AXD68" s="14"/>
      <c r="AXE68" s="14"/>
      <c r="AXF68" s="14"/>
      <c r="AXG68" s="14"/>
      <c r="AXH68" s="14"/>
      <c r="AXI68" s="14"/>
      <c r="AXJ68" s="14"/>
      <c r="AXK68" s="14"/>
      <c r="AXL68" s="14"/>
      <c r="AXM68" s="14"/>
      <c r="AXN68" s="14"/>
      <c r="AXO68" s="14"/>
      <c r="AXP68" s="14"/>
      <c r="AXQ68" s="14"/>
      <c r="AXR68" s="14"/>
      <c r="AXS68" s="14"/>
      <c r="AXT68" s="14"/>
      <c r="AXU68" s="14"/>
      <c r="AXV68" s="14"/>
      <c r="AXW68" s="14"/>
      <c r="AXX68" s="14"/>
      <c r="AXY68" s="14"/>
      <c r="AXZ68" s="14"/>
      <c r="AYA68" s="14"/>
      <c r="AYB68" s="14"/>
      <c r="AYC68" s="14"/>
      <c r="AYD68" s="14"/>
      <c r="AYE68" s="14"/>
      <c r="AYF68" s="14"/>
      <c r="AYG68" s="14"/>
      <c r="AYH68" s="14"/>
      <c r="AYI68" s="14"/>
      <c r="AYJ68" s="14"/>
      <c r="AYK68" s="14"/>
      <c r="AYL68" s="14"/>
      <c r="AYM68" s="14"/>
      <c r="AYN68" s="14"/>
      <c r="AYO68" s="14"/>
      <c r="AYP68" s="14"/>
      <c r="AYQ68" s="14"/>
      <c r="AYR68" s="14"/>
      <c r="AYS68" s="14"/>
      <c r="AYT68" s="14"/>
      <c r="AYU68" s="14"/>
      <c r="AYV68" s="14"/>
      <c r="AYW68" s="14"/>
      <c r="AYX68" s="14"/>
      <c r="AYY68" s="14"/>
      <c r="AYZ68" s="14"/>
      <c r="AZA68" s="14"/>
      <c r="AZB68" s="14"/>
      <c r="AZC68" s="14"/>
      <c r="AZD68" s="14"/>
      <c r="AZE68" s="14"/>
      <c r="AZF68" s="14"/>
      <c r="AZG68" s="14"/>
      <c r="AZH68" s="14"/>
      <c r="AZI68" s="14"/>
      <c r="AZJ68" s="14"/>
      <c r="AZK68" s="14"/>
      <c r="AZL68" s="14"/>
      <c r="AZM68" s="14"/>
      <c r="AZN68" s="14"/>
      <c r="AZO68" s="14"/>
      <c r="AZP68" s="14"/>
      <c r="AZQ68" s="14"/>
      <c r="AZR68" s="14"/>
      <c r="AZS68" s="14"/>
      <c r="AZT68" s="14"/>
      <c r="AZU68" s="14"/>
      <c r="AZV68" s="14"/>
      <c r="AZW68" s="14"/>
      <c r="AZX68" s="14"/>
      <c r="AZY68" s="14"/>
      <c r="AZZ68" s="14"/>
      <c r="BAA68" s="14"/>
      <c r="BAB68" s="14"/>
      <c r="BAC68" s="14"/>
      <c r="BAD68" s="14"/>
      <c r="BAE68" s="14"/>
      <c r="BAF68" s="14"/>
      <c r="BAG68" s="14"/>
      <c r="BAH68" s="14"/>
      <c r="BAI68" s="14"/>
      <c r="BAJ68" s="14"/>
      <c r="BAK68" s="14"/>
      <c r="BAL68" s="14"/>
      <c r="BAM68" s="14"/>
      <c r="BAN68" s="14"/>
      <c r="BAO68" s="14"/>
      <c r="BAP68" s="14"/>
      <c r="BAQ68" s="14"/>
      <c r="BAR68" s="14"/>
      <c r="BAS68" s="14"/>
      <c r="BAT68" s="14"/>
      <c r="BAU68" s="14"/>
      <c r="BAV68" s="14"/>
      <c r="BAW68" s="14"/>
      <c r="BAX68" s="14"/>
      <c r="BAY68" s="14"/>
      <c r="BAZ68" s="14"/>
      <c r="BBA68" s="14"/>
      <c r="BBB68" s="14"/>
      <c r="BBC68" s="14"/>
      <c r="BBD68" s="14"/>
      <c r="BBE68" s="14"/>
      <c r="BBF68" s="14"/>
      <c r="BBG68" s="14"/>
      <c r="BBH68" s="14"/>
      <c r="BBI68" s="14"/>
      <c r="BBJ68" s="14"/>
      <c r="BBK68" s="14"/>
      <c r="BBL68" s="14"/>
      <c r="BBM68" s="14"/>
      <c r="BBN68" s="14"/>
      <c r="BBO68" s="14"/>
      <c r="BBP68" s="14"/>
      <c r="BBQ68" s="14"/>
      <c r="BBR68" s="14"/>
      <c r="BBS68" s="14"/>
      <c r="BBT68" s="14"/>
      <c r="BBU68" s="14"/>
      <c r="BBV68" s="14"/>
      <c r="BBW68" s="14"/>
      <c r="BBX68" s="14"/>
      <c r="BBY68" s="14"/>
      <c r="BBZ68" s="14"/>
      <c r="BCA68" s="14"/>
      <c r="BCB68" s="14"/>
      <c r="BCC68" s="14"/>
      <c r="BCD68" s="14"/>
      <c r="BCE68" s="14"/>
      <c r="BCF68" s="14"/>
      <c r="BCG68" s="14"/>
      <c r="BCH68" s="14"/>
      <c r="BCI68" s="14"/>
      <c r="BCJ68" s="14"/>
      <c r="BCK68" s="14"/>
      <c r="BCL68" s="14"/>
      <c r="BCM68" s="14"/>
      <c r="BCN68" s="14"/>
      <c r="BCO68" s="14"/>
      <c r="BCP68" s="14"/>
      <c r="BCQ68" s="14"/>
      <c r="BCR68" s="14"/>
      <c r="BCS68" s="14"/>
      <c r="BCT68" s="14"/>
      <c r="BCU68" s="14"/>
      <c r="BCV68" s="14"/>
      <c r="BCW68" s="14"/>
      <c r="BCX68" s="14"/>
      <c r="BCY68" s="14"/>
      <c r="BCZ68" s="14"/>
      <c r="BDA68" s="14"/>
      <c r="BDB68" s="14"/>
      <c r="BDC68" s="14"/>
      <c r="BDD68" s="14"/>
      <c r="BDE68" s="14"/>
      <c r="BDF68" s="14"/>
      <c r="BDG68" s="14"/>
      <c r="BDH68" s="14"/>
      <c r="BDI68" s="14"/>
      <c r="BDJ68" s="14"/>
      <c r="BDK68" s="14"/>
      <c r="BDL68" s="14"/>
      <c r="BDM68" s="14"/>
      <c r="BDN68" s="14"/>
      <c r="BDO68" s="14"/>
      <c r="BDP68" s="14"/>
      <c r="BDQ68" s="14"/>
      <c r="BDR68" s="14"/>
      <c r="BDS68" s="14"/>
      <c r="BDT68" s="14"/>
      <c r="BDU68" s="14"/>
      <c r="BDV68" s="14"/>
      <c r="BDW68" s="14"/>
      <c r="BDX68" s="14"/>
      <c r="BDY68" s="14"/>
      <c r="BDZ68" s="14"/>
      <c r="BEA68" s="14"/>
      <c r="BEB68" s="14"/>
      <c r="BEC68" s="14"/>
      <c r="BED68" s="14"/>
      <c r="BEE68" s="14"/>
      <c r="BEF68" s="14"/>
      <c r="BEG68" s="14"/>
      <c r="BEH68" s="14"/>
      <c r="BEI68" s="14"/>
      <c r="BEJ68" s="14"/>
      <c r="BEK68" s="14"/>
      <c r="BEL68" s="14"/>
      <c r="BEM68" s="14"/>
      <c r="BEN68" s="14"/>
      <c r="BEO68" s="14"/>
      <c r="BEP68" s="14"/>
      <c r="BEQ68" s="14"/>
      <c r="BER68" s="14"/>
      <c r="BES68" s="14"/>
      <c r="BET68" s="14"/>
      <c r="BEU68" s="14"/>
      <c r="BEV68" s="14"/>
      <c r="BEW68" s="14"/>
      <c r="BEX68" s="14"/>
      <c r="BEY68" s="14"/>
      <c r="BEZ68" s="14"/>
      <c r="BFA68" s="14"/>
      <c r="BFB68" s="14"/>
      <c r="BFC68" s="14"/>
      <c r="BFD68" s="14"/>
      <c r="BFE68" s="14"/>
      <c r="BFF68" s="14"/>
      <c r="BFG68" s="14"/>
      <c r="BFH68" s="14"/>
      <c r="BFI68" s="14"/>
      <c r="BFJ68" s="14"/>
      <c r="BFK68" s="14"/>
      <c r="BFL68" s="14"/>
      <c r="BFM68" s="14"/>
      <c r="BFN68" s="14"/>
      <c r="BFO68" s="14"/>
      <c r="BFP68" s="14"/>
      <c r="BFQ68" s="14"/>
      <c r="BFR68" s="14"/>
      <c r="BFS68" s="14"/>
      <c r="BFT68" s="14"/>
      <c r="BFU68" s="14"/>
      <c r="BFV68" s="14"/>
      <c r="BFW68" s="14"/>
      <c r="BFX68" s="14"/>
      <c r="BFY68" s="14"/>
      <c r="BFZ68" s="14"/>
      <c r="BGA68" s="14"/>
      <c r="BGB68" s="14"/>
      <c r="BGC68" s="14"/>
      <c r="BGD68" s="14"/>
      <c r="BGE68" s="14"/>
      <c r="BGF68" s="14"/>
      <c r="BGG68" s="14"/>
      <c r="BGH68" s="14"/>
      <c r="BGI68" s="14"/>
      <c r="BGJ68" s="14"/>
      <c r="BGK68" s="14"/>
      <c r="BGL68" s="14"/>
      <c r="BGM68" s="14"/>
      <c r="BGN68" s="14"/>
      <c r="BGO68" s="14"/>
      <c r="BGP68" s="14"/>
      <c r="BGQ68" s="14"/>
      <c r="BGR68" s="14"/>
      <c r="BGS68" s="14"/>
      <c r="BGT68" s="14"/>
      <c r="BGU68" s="14"/>
      <c r="BGV68" s="14"/>
      <c r="BGW68" s="14"/>
      <c r="BGX68" s="14"/>
      <c r="BGY68" s="14"/>
      <c r="BGZ68" s="14"/>
      <c r="BHA68" s="14"/>
      <c r="BHB68" s="14"/>
      <c r="BHC68" s="14"/>
      <c r="BHD68" s="14"/>
      <c r="BHE68" s="14"/>
      <c r="BHF68" s="14"/>
      <c r="BHG68" s="14"/>
      <c r="BHH68" s="14"/>
      <c r="BHI68" s="14"/>
      <c r="BHJ68" s="14"/>
      <c r="BHK68" s="14"/>
      <c r="BHL68" s="14"/>
      <c r="BHM68" s="14"/>
      <c r="BHN68" s="14"/>
      <c r="BHO68" s="14"/>
      <c r="BHP68" s="14"/>
      <c r="BHQ68" s="14"/>
      <c r="BHR68" s="14"/>
      <c r="BHS68" s="14"/>
      <c r="BHT68" s="14"/>
      <c r="BHU68" s="14"/>
      <c r="BHV68" s="14"/>
      <c r="BHW68" s="14"/>
      <c r="BHX68" s="14"/>
      <c r="BHY68" s="14"/>
      <c r="BHZ68" s="14"/>
      <c r="BIA68" s="14"/>
      <c r="BIB68" s="14"/>
      <c r="BIC68" s="14"/>
      <c r="BID68" s="14"/>
      <c r="BIE68" s="14"/>
      <c r="BIF68" s="14"/>
      <c r="BIG68" s="14"/>
      <c r="BIH68" s="14"/>
      <c r="BII68" s="14"/>
      <c r="BIJ68" s="14"/>
      <c r="BIK68" s="14"/>
      <c r="BIL68" s="14"/>
      <c r="BIM68" s="14"/>
      <c r="BIN68" s="14"/>
      <c r="BIO68" s="14"/>
      <c r="BIP68" s="14"/>
      <c r="BIQ68" s="14"/>
      <c r="BIR68" s="14"/>
      <c r="BIS68" s="14"/>
      <c r="BIT68" s="14"/>
      <c r="BIU68" s="14"/>
      <c r="BIV68" s="14"/>
      <c r="BIW68" s="14"/>
      <c r="BIX68" s="14"/>
      <c r="BIY68" s="14"/>
      <c r="BIZ68" s="14"/>
      <c r="BJA68" s="14"/>
      <c r="BJB68" s="14"/>
      <c r="BJC68" s="14"/>
      <c r="BJD68" s="14"/>
      <c r="BJE68" s="14"/>
      <c r="BJF68" s="14"/>
      <c r="BJG68" s="14"/>
      <c r="BJH68" s="14"/>
      <c r="BJI68" s="14"/>
      <c r="BJJ68" s="14"/>
      <c r="BJK68" s="14"/>
      <c r="BJL68" s="14"/>
      <c r="BJM68" s="14"/>
      <c r="BJN68" s="14"/>
      <c r="BJO68" s="14"/>
      <c r="BJP68" s="14"/>
      <c r="BJQ68" s="14"/>
      <c r="BJR68" s="14"/>
      <c r="BJS68" s="14"/>
      <c r="BJT68" s="14"/>
      <c r="BJU68" s="14"/>
      <c r="BJV68" s="14"/>
      <c r="BJW68" s="14"/>
      <c r="BJX68" s="14"/>
      <c r="BJY68" s="14"/>
      <c r="BJZ68" s="14"/>
      <c r="BKA68" s="14"/>
      <c r="BKB68" s="14"/>
      <c r="BKC68" s="14"/>
      <c r="BKD68" s="14"/>
      <c r="BKE68" s="14"/>
      <c r="BKF68" s="14"/>
      <c r="BKG68" s="14"/>
      <c r="BKH68" s="14"/>
      <c r="BKI68" s="14"/>
      <c r="BKJ68" s="14"/>
      <c r="BKK68" s="14"/>
      <c r="BKL68" s="14"/>
      <c r="BKM68" s="14"/>
      <c r="BKN68" s="14"/>
      <c r="BKO68" s="14"/>
      <c r="BKP68" s="14"/>
      <c r="BKQ68" s="14"/>
      <c r="BKR68" s="14"/>
      <c r="BKS68" s="14"/>
      <c r="BKT68" s="14"/>
      <c r="BKU68" s="14"/>
      <c r="BKV68" s="14"/>
      <c r="BKW68" s="14"/>
      <c r="BKX68" s="14"/>
      <c r="BKY68" s="14"/>
      <c r="BKZ68" s="14"/>
      <c r="BLA68" s="14"/>
      <c r="BLB68" s="14"/>
      <c r="BLC68" s="14"/>
      <c r="BLD68" s="14"/>
      <c r="BLE68" s="14"/>
      <c r="BLF68" s="14"/>
      <c r="BLG68" s="14"/>
      <c r="BLH68" s="14"/>
      <c r="BLI68" s="14"/>
      <c r="BLJ68" s="14"/>
      <c r="BLK68" s="14"/>
      <c r="BLL68" s="14"/>
      <c r="BLM68" s="14"/>
      <c r="BLN68" s="14"/>
      <c r="BLO68" s="14"/>
      <c r="BLP68" s="14"/>
      <c r="BLQ68" s="14"/>
      <c r="BLR68" s="14"/>
      <c r="BLS68" s="14"/>
      <c r="BLT68" s="14"/>
      <c r="BLU68" s="14"/>
      <c r="BLV68" s="14"/>
      <c r="BLW68" s="14"/>
      <c r="BLX68" s="14"/>
      <c r="BLY68" s="14"/>
      <c r="BLZ68" s="14"/>
      <c r="BMA68" s="14"/>
      <c r="BMB68" s="14"/>
      <c r="BMC68" s="14"/>
      <c r="BMD68" s="14"/>
      <c r="BME68" s="14"/>
      <c r="BMF68" s="14"/>
      <c r="BMG68" s="14"/>
      <c r="BMH68" s="14"/>
      <c r="BMI68" s="14"/>
      <c r="BMJ68" s="14"/>
      <c r="BMK68" s="14"/>
      <c r="BML68" s="14"/>
      <c r="BMM68" s="14"/>
      <c r="BMN68" s="14"/>
      <c r="BMO68" s="14"/>
      <c r="BMP68" s="14"/>
      <c r="BMQ68" s="14"/>
      <c r="BMR68" s="14"/>
      <c r="BMS68" s="14"/>
      <c r="BMT68" s="14"/>
      <c r="BMU68" s="14"/>
      <c r="BMV68" s="14"/>
      <c r="BMW68" s="14"/>
      <c r="BMX68" s="14"/>
      <c r="BMY68" s="14"/>
      <c r="BMZ68" s="14"/>
      <c r="BNA68" s="14"/>
      <c r="BNB68" s="14"/>
      <c r="BNC68" s="14"/>
      <c r="BND68" s="14"/>
      <c r="BNE68" s="14"/>
      <c r="BNF68" s="14"/>
      <c r="BNG68" s="14"/>
      <c r="BNH68" s="14"/>
      <c r="BNI68" s="14"/>
      <c r="BNJ68" s="14"/>
      <c r="BNK68" s="14"/>
      <c r="BNL68" s="14"/>
      <c r="BNM68" s="14"/>
      <c r="BNN68" s="14"/>
      <c r="BNO68" s="14"/>
      <c r="BNP68" s="14"/>
      <c r="BNQ68" s="14"/>
      <c r="BNR68" s="14"/>
      <c r="BNS68" s="14"/>
      <c r="BNT68" s="14"/>
      <c r="BNU68" s="14"/>
      <c r="BNV68" s="14"/>
      <c r="BNW68" s="14"/>
      <c r="BNX68" s="14"/>
      <c r="BNY68" s="14"/>
      <c r="BNZ68" s="14"/>
      <c r="BOA68" s="14"/>
      <c r="BOB68" s="14"/>
      <c r="BOC68" s="14"/>
      <c r="BOD68" s="14"/>
      <c r="BOE68" s="14"/>
      <c r="BOF68" s="14"/>
      <c r="BOG68" s="14"/>
      <c r="BOH68" s="14"/>
      <c r="BOI68" s="14"/>
      <c r="BOJ68" s="14"/>
      <c r="BOK68" s="14"/>
      <c r="BOL68" s="14"/>
      <c r="BOM68" s="14"/>
      <c r="BON68" s="14"/>
      <c r="BOO68" s="14"/>
      <c r="BOP68" s="14"/>
      <c r="BOQ68" s="14"/>
      <c r="BOR68" s="14"/>
      <c r="BOS68" s="14"/>
      <c r="BOT68" s="14"/>
      <c r="BOU68" s="14"/>
      <c r="BOV68" s="14"/>
      <c r="BOW68" s="14"/>
      <c r="BOX68" s="14"/>
      <c r="BOY68" s="14"/>
      <c r="BOZ68" s="14"/>
      <c r="BPA68" s="14"/>
      <c r="BPB68" s="14"/>
      <c r="BPC68" s="14"/>
      <c r="BPD68" s="14"/>
      <c r="BPE68" s="14"/>
      <c r="BPF68" s="14"/>
      <c r="BPG68" s="14"/>
      <c r="BPH68" s="14"/>
      <c r="BPI68" s="14"/>
      <c r="BPJ68" s="14"/>
      <c r="BPK68" s="14"/>
      <c r="BPL68" s="14"/>
      <c r="BPM68" s="14"/>
      <c r="BPN68" s="14"/>
      <c r="BPO68" s="14"/>
      <c r="BPP68" s="14"/>
      <c r="BPQ68" s="14"/>
      <c r="BPR68" s="14"/>
      <c r="BPS68" s="14"/>
      <c r="BPT68" s="14"/>
      <c r="BPU68" s="14"/>
      <c r="BPV68" s="14"/>
      <c r="BPW68" s="14"/>
      <c r="BPX68" s="14"/>
      <c r="BPY68" s="14"/>
      <c r="BPZ68" s="14"/>
      <c r="BQA68" s="14"/>
      <c r="BQB68" s="14"/>
      <c r="BQC68" s="14"/>
      <c r="BQD68" s="14"/>
      <c r="BQE68" s="14"/>
      <c r="BQF68" s="14"/>
      <c r="BQG68" s="14"/>
      <c r="BQH68" s="14"/>
      <c r="BQI68" s="14"/>
      <c r="BQJ68" s="14"/>
      <c r="BQK68" s="14"/>
      <c r="BQL68" s="14"/>
      <c r="BQM68" s="14"/>
      <c r="BQN68" s="14"/>
      <c r="BQO68" s="14"/>
      <c r="BQP68" s="14"/>
      <c r="BQQ68" s="14"/>
      <c r="BQR68" s="14"/>
      <c r="BQS68" s="14"/>
      <c r="BQT68" s="14"/>
      <c r="BQU68" s="14"/>
      <c r="BQV68" s="14"/>
      <c r="BQW68" s="14"/>
      <c r="BQX68" s="14"/>
      <c r="BQY68" s="14"/>
      <c r="BQZ68" s="14"/>
      <c r="BRA68" s="14"/>
      <c r="BRB68" s="14"/>
      <c r="BRC68" s="14"/>
      <c r="BRD68" s="14"/>
      <c r="BRE68" s="14"/>
      <c r="BRF68" s="14"/>
      <c r="BRG68" s="14"/>
      <c r="BRH68" s="14"/>
      <c r="BRI68" s="14"/>
      <c r="BRJ68" s="14"/>
      <c r="BRK68" s="14"/>
      <c r="BRL68" s="14"/>
      <c r="BRM68" s="14"/>
      <c r="BRN68" s="14"/>
      <c r="BRO68" s="14"/>
      <c r="BRP68" s="14"/>
      <c r="BRQ68" s="14"/>
      <c r="BRR68" s="14"/>
      <c r="BRS68" s="14"/>
      <c r="BRT68" s="14"/>
      <c r="BRU68" s="14"/>
      <c r="BRV68" s="14"/>
      <c r="BRW68" s="14"/>
      <c r="BRX68" s="14"/>
      <c r="BRY68" s="14"/>
      <c r="BRZ68" s="14"/>
      <c r="BSA68" s="14"/>
      <c r="BSB68" s="14"/>
      <c r="BSC68" s="14"/>
      <c r="BSD68" s="14"/>
      <c r="BSE68" s="14"/>
      <c r="BSF68" s="14"/>
      <c r="BSG68" s="14"/>
      <c r="BSH68" s="14"/>
      <c r="BSI68" s="14"/>
      <c r="BSJ68" s="14"/>
      <c r="BSK68" s="14"/>
      <c r="BSL68" s="14"/>
      <c r="BSM68" s="14"/>
      <c r="BSN68" s="14"/>
      <c r="BSO68" s="14"/>
      <c r="BSP68" s="14"/>
      <c r="BSQ68" s="14"/>
      <c r="BSR68" s="14"/>
      <c r="BSS68" s="14"/>
      <c r="BST68" s="14"/>
      <c r="BSU68" s="14"/>
      <c r="BSV68" s="14"/>
      <c r="BSW68" s="14"/>
      <c r="BSX68" s="14"/>
      <c r="BSY68" s="14"/>
      <c r="BSZ68" s="14"/>
      <c r="BTA68" s="14"/>
      <c r="BTB68" s="14"/>
      <c r="BTC68" s="14"/>
      <c r="BTD68" s="14"/>
      <c r="BTE68" s="14"/>
      <c r="BTF68" s="14"/>
      <c r="BTG68" s="14"/>
      <c r="BTH68" s="14"/>
      <c r="BTI68" s="14"/>
      <c r="BTJ68" s="14"/>
      <c r="BTK68" s="14"/>
      <c r="BTL68" s="14"/>
      <c r="BTM68" s="14"/>
      <c r="BTN68" s="14"/>
      <c r="BTO68" s="14"/>
      <c r="BTP68" s="14"/>
      <c r="BTQ68" s="14"/>
      <c r="BTR68" s="14"/>
      <c r="BTS68" s="14"/>
      <c r="BTT68" s="14"/>
      <c r="BTU68" s="14"/>
      <c r="BTV68" s="14"/>
      <c r="BTW68" s="14"/>
      <c r="BTX68" s="14"/>
      <c r="BTY68" s="14"/>
      <c r="BTZ68" s="14"/>
      <c r="BUA68" s="14"/>
      <c r="BUB68" s="14"/>
      <c r="BUC68" s="14"/>
      <c r="BUD68" s="14"/>
      <c r="BUE68" s="14"/>
      <c r="BUF68" s="14"/>
      <c r="BUG68" s="14"/>
      <c r="BUH68" s="14"/>
      <c r="BUI68" s="14"/>
      <c r="BUJ68" s="14"/>
      <c r="BUK68" s="14"/>
      <c r="BUL68" s="14"/>
      <c r="BUM68" s="14"/>
      <c r="BUN68" s="14"/>
      <c r="BUO68" s="14"/>
      <c r="BUP68" s="14"/>
      <c r="BUQ68" s="14"/>
      <c r="BUR68" s="14"/>
      <c r="BUS68" s="14"/>
      <c r="BUT68" s="14"/>
      <c r="BUU68" s="14"/>
      <c r="BUV68" s="14"/>
      <c r="BUW68" s="14"/>
      <c r="BUX68" s="14"/>
      <c r="BUY68" s="14"/>
      <c r="BUZ68" s="14"/>
      <c r="BVA68" s="14"/>
      <c r="BVB68" s="14"/>
      <c r="BVC68" s="14"/>
      <c r="BVD68" s="14"/>
      <c r="BVE68" s="14"/>
      <c r="BVF68" s="14"/>
      <c r="BVG68" s="14"/>
      <c r="BVH68" s="14"/>
      <c r="BVI68" s="14"/>
      <c r="BVJ68" s="14"/>
      <c r="BVK68" s="14"/>
      <c r="BVL68" s="14"/>
      <c r="BVM68" s="14"/>
      <c r="BVN68" s="14"/>
      <c r="BVO68" s="14"/>
      <c r="BVP68" s="14"/>
      <c r="BVQ68" s="14"/>
      <c r="BVR68" s="14"/>
      <c r="BVS68" s="14"/>
      <c r="BVT68" s="14"/>
      <c r="BVU68" s="14"/>
      <c r="BVV68" s="14"/>
      <c r="BVW68" s="14"/>
      <c r="BVX68" s="14"/>
      <c r="BVY68" s="14"/>
      <c r="BVZ68" s="14"/>
      <c r="BWA68" s="14"/>
      <c r="BWB68" s="14"/>
      <c r="BWC68" s="14"/>
      <c r="BWD68" s="14"/>
      <c r="BWE68" s="14"/>
      <c r="BWF68" s="14"/>
      <c r="BWG68" s="14"/>
      <c r="BWH68" s="14"/>
      <c r="BWI68" s="14"/>
      <c r="BWJ68" s="14"/>
      <c r="BWK68" s="14"/>
      <c r="BWL68" s="14"/>
      <c r="BWM68" s="14"/>
      <c r="BWN68" s="14"/>
      <c r="BWO68" s="14"/>
      <c r="BWP68" s="14"/>
      <c r="BWQ68" s="14"/>
      <c r="BWR68" s="14"/>
      <c r="BWS68" s="14"/>
      <c r="BWT68" s="14"/>
      <c r="BWU68" s="14"/>
      <c r="BWV68" s="14"/>
      <c r="BWW68" s="14"/>
      <c r="BWX68" s="14"/>
      <c r="BWY68" s="14"/>
      <c r="BWZ68" s="14"/>
      <c r="BXA68" s="14"/>
      <c r="BXB68" s="14"/>
      <c r="BXC68" s="14"/>
      <c r="BXD68" s="14"/>
      <c r="BXE68" s="14"/>
      <c r="BXF68" s="14"/>
      <c r="BXG68" s="14"/>
      <c r="BXH68" s="14"/>
      <c r="BXI68" s="14"/>
      <c r="BXJ68" s="14"/>
      <c r="BXK68" s="14"/>
      <c r="BXL68" s="14"/>
      <c r="BXM68" s="14"/>
      <c r="BXN68" s="14"/>
      <c r="BXO68" s="14"/>
      <c r="BXP68" s="14"/>
      <c r="BXQ68" s="14"/>
      <c r="BXR68" s="14"/>
      <c r="BXS68" s="14"/>
      <c r="BXT68" s="14"/>
      <c r="BXU68" s="14"/>
      <c r="BXV68" s="14"/>
      <c r="BXW68" s="14"/>
      <c r="BXX68" s="14"/>
      <c r="BXY68" s="14"/>
      <c r="BXZ68" s="14"/>
      <c r="BYA68" s="14"/>
      <c r="BYB68" s="14"/>
      <c r="BYC68" s="14"/>
      <c r="BYD68" s="14"/>
      <c r="BYE68" s="14"/>
      <c r="BYF68" s="14"/>
      <c r="BYG68" s="14"/>
      <c r="BYH68" s="14"/>
      <c r="BYI68" s="14"/>
      <c r="BYJ68" s="14"/>
      <c r="BYK68" s="14"/>
      <c r="BYL68" s="14"/>
      <c r="BYM68" s="14"/>
      <c r="BYN68" s="14"/>
      <c r="BYO68" s="14"/>
      <c r="BYP68" s="14"/>
      <c r="BYQ68" s="14"/>
      <c r="BYR68" s="14"/>
      <c r="BYS68" s="14"/>
      <c r="BYT68" s="14"/>
      <c r="BYU68" s="14"/>
      <c r="BYV68" s="14"/>
      <c r="BYW68" s="14"/>
      <c r="BYX68" s="14"/>
      <c r="BYY68" s="14"/>
      <c r="BYZ68" s="14"/>
      <c r="BZA68" s="14"/>
      <c r="BZB68" s="14"/>
      <c r="BZC68" s="14"/>
      <c r="BZD68" s="14"/>
      <c r="BZE68" s="14"/>
      <c r="BZF68" s="14"/>
      <c r="BZG68" s="14"/>
      <c r="BZH68" s="14"/>
      <c r="BZI68" s="14"/>
      <c r="BZJ68" s="14"/>
      <c r="BZK68" s="14"/>
      <c r="BZL68" s="14"/>
      <c r="BZM68" s="14"/>
      <c r="BZN68" s="14"/>
      <c r="BZO68" s="14"/>
      <c r="BZP68" s="14"/>
      <c r="BZQ68" s="14"/>
      <c r="BZR68" s="14"/>
      <c r="BZS68" s="14"/>
      <c r="BZT68" s="14"/>
      <c r="BZU68" s="14"/>
      <c r="BZV68" s="14"/>
      <c r="BZW68" s="14"/>
      <c r="BZX68" s="14"/>
      <c r="BZY68" s="14"/>
      <c r="BZZ68" s="14"/>
      <c r="CAA68" s="14"/>
      <c r="CAB68" s="14"/>
      <c r="CAC68" s="14"/>
      <c r="CAD68" s="14"/>
      <c r="CAE68" s="14"/>
      <c r="CAF68" s="14"/>
      <c r="CAG68" s="14"/>
      <c r="CAH68" s="14"/>
      <c r="CAI68" s="14"/>
      <c r="CAJ68" s="14"/>
      <c r="CAK68" s="14"/>
      <c r="CAL68" s="14"/>
      <c r="CAM68" s="14"/>
      <c r="CAN68" s="14"/>
      <c r="CAO68" s="14"/>
      <c r="CAP68" s="14"/>
      <c r="CAQ68" s="14"/>
      <c r="CAR68" s="14"/>
      <c r="CAS68" s="14"/>
      <c r="CAT68" s="14"/>
      <c r="CAU68" s="14"/>
      <c r="CAV68" s="14"/>
      <c r="CAW68" s="14"/>
      <c r="CAX68" s="14"/>
      <c r="CAY68" s="14"/>
      <c r="CAZ68" s="14"/>
      <c r="CBA68" s="14"/>
      <c r="CBB68" s="14"/>
      <c r="CBC68" s="14"/>
      <c r="CBD68" s="14"/>
      <c r="CBE68" s="14"/>
      <c r="CBF68" s="14"/>
      <c r="CBG68" s="14"/>
      <c r="CBH68" s="14"/>
      <c r="CBI68" s="14"/>
      <c r="CBJ68" s="14"/>
      <c r="CBK68" s="14"/>
      <c r="CBL68" s="14"/>
      <c r="CBM68" s="14"/>
      <c r="CBN68" s="14"/>
      <c r="CBO68" s="14"/>
      <c r="CBP68" s="14"/>
      <c r="CBQ68" s="14"/>
      <c r="CBR68" s="14"/>
      <c r="CBS68" s="14"/>
      <c r="CBT68" s="14"/>
      <c r="CBU68" s="14"/>
      <c r="CBV68" s="14"/>
      <c r="CBW68" s="14"/>
      <c r="CBX68" s="14"/>
      <c r="CBY68" s="14"/>
      <c r="CBZ68" s="14"/>
      <c r="CCA68" s="14"/>
      <c r="CCB68" s="14"/>
      <c r="CCC68" s="14"/>
      <c r="CCD68" s="14"/>
      <c r="CCE68" s="14"/>
      <c r="CCF68" s="14"/>
      <c r="CCG68" s="14"/>
      <c r="CCH68" s="14"/>
      <c r="CCI68" s="14"/>
      <c r="CCJ68" s="14"/>
      <c r="CCK68" s="14"/>
      <c r="CCL68" s="14"/>
      <c r="CCM68" s="14"/>
      <c r="CCN68" s="14"/>
      <c r="CCO68" s="14"/>
      <c r="CCP68" s="14"/>
      <c r="CCQ68" s="14"/>
      <c r="CCR68" s="14"/>
      <c r="CCS68" s="14"/>
      <c r="CCT68" s="14"/>
      <c r="CCU68" s="14"/>
      <c r="CCV68" s="14"/>
      <c r="CCW68" s="14"/>
      <c r="CCX68" s="14"/>
      <c r="CCY68" s="14"/>
      <c r="CCZ68" s="14"/>
      <c r="CDA68" s="14"/>
      <c r="CDB68" s="14"/>
      <c r="CDC68" s="14"/>
      <c r="CDD68" s="14"/>
      <c r="CDE68" s="14"/>
      <c r="CDF68" s="14"/>
      <c r="CDG68" s="14"/>
      <c r="CDH68" s="14"/>
      <c r="CDI68" s="14"/>
      <c r="CDJ68" s="14"/>
      <c r="CDK68" s="14"/>
      <c r="CDL68" s="14"/>
      <c r="CDM68" s="14"/>
      <c r="CDN68" s="14"/>
      <c r="CDO68" s="14"/>
      <c r="CDP68" s="14"/>
      <c r="CDQ68" s="14"/>
      <c r="CDR68" s="14"/>
      <c r="CDS68" s="14"/>
      <c r="CDT68" s="14"/>
      <c r="CDU68" s="14"/>
      <c r="CDV68" s="14"/>
      <c r="CDW68" s="14"/>
      <c r="CDX68" s="14"/>
      <c r="CDY68" s="14"/>
      <c r="CDZ68" s="14"/>
      <c r="CEA68" s="14"/>
      <c r="CEB68" s="14"/>
      <c r="CEC68" s="14"/>
      <c r="CED68" s="14"/>
      <c r="CEE68" s="14"/>
      <c r="CEF68" s="14"/>
      <c r="CEG68" s="14"/>
      <c r="CEH68" s="14"/>
      <c r="CEI68" s="14"/>
      <c r="CEJ68" s="14"/>
      <c r="CEK68" s="14"/>
      <c r="CEL68" s="14"/>
      <c r="CEM68" s="14"/>
      <c r="CEN68" s="14"/>
      <c r="CEO68" s="14"/>
      <c r="CEP68" s="14"/>
      <c r="CEQ68" s="14"/>
      <c r="CER68" s="14"/>
      <c r="CES68" s="14"/>
      <c r="CET68" s="14"/>
      <c r="CEU68" s="14"/>
      <c r="CEV68" s="14"/>
      <c r="CEW68" s="14"/>
      <c r="CEX68" s="14"/>
      <c r="CEY68" s="14"/>
      <c r="CEZ68" s="14"/>
      <c r="CFA68" s="14"/>
      <c r="CFB68" s="14"/>
      <c r="CFC68" s="14"/>
      <c r="CFD68" s="14"/>
      <c r="CFE68" s="14"/>
      <c r="CFF68" s="14"/>
      <c r="CFG68" s="14"/>
      <c r="CFH68" s="14"/>
      <c r="CFI68" s="14"/>
      <c r="CFJ68" s="14"/>
      <c r="CFK68" s="14"/>
      <c r="CFL68" s="14"/>
      <c r="CFM68" s="14"/>
      <c r="CFN68" s="14"/>
      <c r="CFO68" s="14"/>
      <c r="CFP68" s="14"/>
      <c r="CFQ68" s="14"/>
      <c r="CFR68" s="14"/>
      <c r="CFS68" s="14"/>
      <c r="CFT68" s="14"/>
      <c r="CFU68" s="14"/>
      <c r="CFV68" s="14"/>
      <c r="CFW68" s="14"/>
      <c r="CFX68" s="14"/>
      <c r="CFY68" s="14"/>
      <c r="CFZ68" s="14"/>
      <c r="CGA68" s="14"/>
      <c r="CGB68" s="14"/>
      <c r="CGC68" s="14"/>
      <c r="CGD68" s="14"/>
      <c r="CGE68" s="14"/>
      <c r="CGF68" s="14"/>
      <c r="CGG68" s="14"/>
      <c r="CGH68" s="14"/>
      <c r="CGI68" s="14"/>
      <c r="CGJ68" s="14"/>
      <c r="CGK68" s="14"/>
      <c r="CGL68" s="14"/>
      <c r="CGM68" s="14"/>
      <c r="CGN68" s="14"/>
      <c r="CGO68" s="14"/>
      <c r="CGP68" s="14"/>
      <c r="CGQ68" s="14"/>
      <c r="CGR68" s="14"/>
      <c r="CGS68" s="14"/>
      <c r="CGT68" s="14"/>
      <c r="CGU68" s="14"/>
      <c r="CGV68" s="14"/>
      <c r="CGW68" s="14"/>
      <c r="CGX68" s="14"/>
      <c r="CGY68" s="14"/>
      <c r="CGZ68" s="14"/>
      <c r="CHA68" s="14"/>
      <c r="CHB68" s="14"/>
      <c r="CHC68" s="14"/>
      <c r="CHD68" s="14"/>
      <c r="CHE68" s="14"/>
      <c r="CHF68" s="14"/>
      <c r="CHG68" s="14"/>
      <c r="CHH68" s="14"/>
      <c r="CHI68" s="14"/>
      <c r="CHJ68" s="14"/>
      <c r="CHK68" s="14"/>
      <c r="CHL68" s="14"/>
      <c r="CHM68" s="14"/>
      <c r="CHN68" s="14"/>
      <c r="CHO68" s="14"/>
      <c r="CHP68" s="14"/>
      <c r="CHQ68" s="14"/>
      <c r="CHR68" s="14"/>
      <c r="CHS68" s="14"/>
      <c r="CHT68" s="14"/>
      <c r="CHU68" s="14"/>
      <c r="CHV68" s="14"/>
      <c r="CHW68" s="14"/>
      <c r="CHX68" s="14"/>
      <c r="CHY68" s="14"/>
      <c r="CHZ68" s="14"/>
      <c r="CIA68" s="14"/>
      <c r="CIB68" s="14"/>
      <c r="CIC68" s="14"/>
      <c r="CID68" s="14"/>
      <c r="CIE68" s="14"/>
      <c r="CIF68" s="14"/>
      <c r="CIG68" s="14"/>
      <c r="CIH68" s="14"/>
      <c r="CII68" s="14"/>
      <c r="CIJ68" s="14"/>
      <c r="CIK68" s="14"/>
      <c r="CIL68" s="14"/>
      <c r="CIM68" s="14"/>
      <c r="CIN68" s="14"/>
      <c r="CIO68" s="14"/>
      <c r="CIP68" s="14"/>
      <c r="CIQ68" s="14"/>
      <c r="CIR68" s="14"/>
      <c r="CIS68" s="14"/>
      <c r="CIT68" s="14"/>
      <c r="CIU68" s="14"/>
      <c r="CIV68" s="14"/>
      <c r="CIW68" s="14"/>
      <c r="CIX68" s="14"/>
      <c r="CIY68" s="14"/>
      <c r="CIZ68" s="14"/>
      <c r="CJA68" s="14"/>
      <c r="CJB68" s="14"/>
      <c r="CJC68" s="14"/>
      <c r="CJD68" s="14"/>
      <c r="CJE68" s="14"/>
      <c r="CJF68" s="14"/>
      <c r="CJG68" s="14"/>
      <c r="CJH68" s="14"/>
      <c r="CJI68" s="14"/>
      <c r="CJJ68" s="14"/>
      <c r="CJK68" s="14"/>
      <c r="CJL68" s="14"/>
      <c r="CJM68" s="14"/>
      <c r="CJN68" s="14"/>
      <c r="CJO68" s="14"/>
      <c r="CJP68" s="14"/>
      <c r="CJQ68" s="14"/>
      <c r="CJR68" s="14"/>
      <c r="CJS68" s="14"/>
      <c r="CJT68" s="14"/>
      <c r="CJU68" s="14"/>
      <c r="CJV68" s="14"/>
      <c r="CJW68" s="14"/>
      <c r="CJX68" s="14"/>
      <c r="CJY68" s="14"/>
      <c r="CJZ68" s="14"/>
      <c r="CKA68" s="14"/>
      <c r="CKB68" s="14"/>
      <c r="CKC68" s="14"/>
      <c r="CKD68" s="14"/>
      <c r="CKE68" s="14"/>
      <c r="CKF68" s="14"/>
      <c r="CKG68" s="14"/>
      <c r="CKH68" s="14"/>
      <c r="CKI68" s="14"/>
      <c r="CKJ68" s="14"/>
      <c r="CKK68" s="14"/>
      <c r="CKL68" s="14"/>
      <c r="CKM68" s="14"/>
      <c r="CKN68" s="14"/>
      <c r="CKO68" s="14"/>
      <c r="CKP68" s="14"/>
      <c r="CKQ68" s="14"/>
      <c r="CKR68" s="14"/>
      <c r="CKS68" s="14"/>
      <c r="CKT68" s="14"/>
      <c r="CKU68" s="14"/>
      <c r="CKV68" s="14"/>
      <c r="CKW68" s="14"/>
      <c r="CKX68" s="14"/>
      <c r="CKY68" s="14"/>
      <c r="CKZ68" s="14"/>
      <c r="CLA68" s="14"/>
      <c r="CLB68" s="14"/>
      <c r="CLC68" s="14"/>
      <c r="CLD68" s="14"/>
      <c r="CLE68" s="14"/>
      <c r="CLF68" s="14"/>
      <c r="CLG68" s="14"/>
      <c r="CLH68" s="14"/>
      <c r="CLI68" s="14"/>
      <c r="CLJ68" s="14"/>
      <c r="CLK68" s="14"/>
      <c r="CLL68" s="14"/>
      <c r="CLM68" s="14"/>
      <c r="CLN68" s="14"/>
      <c r="CLO68" s="14"/>
      <c r="CLP68" s="14"/>
      <c r="CLQ68" s="14"/>
      <c r="CLR68" s="14"/>
      <c r="CLS68" s="14"/>
      <c r="CLT68" s="14"/>
      <c r="CLU68" s="14"/>
      <c r="CLV68" s="14"/>
      <c r="CLW68" s="14"/>
      <c r="CLX68" s="14"/>
      <c r="CLY68" s="14"/>
      <c r="CLZ68" s="14"/>
      <c r="CMA68" s="14"/>
      <c r="CMB68" s="14"/>
      <c r="CMC68" s="14"/>
      <c r="CMD68" s="14"/>
      <c r="CME68" s="14"/>
      <c r="CMF68" s="14"/>
      <c r="CMG68" s="14"/>
      <c r="CMH68" s="14"/>
      <c r="CMI68" s="14"/>
      <c r="CMJ68" s="14"/>
      <c r="CMK68" s="14"/>
      <c r="CML68" s="14"/>
      <c r="CMM68" s="14"/>
      <c r="CMN68" s="14"/>
      <c r="CMO68" s="14"/>
      <c r="CMP68" s="14"/>
      <c r="CMQ68" s="14"/>
      <c r="CMR68" s="14"/>
      <c r="CMS68" s="14"/>
      <c r="CMT68" s="14"/>
      <c r="CMU68" s="14"/>
      <c r="CMV68" s="14"/>
      <c r="CMW68" s="14"/>
      <c r="CMX68" s="14"/>
      <c r="CMY68" s="14"/>
      <c r="CMZ68" s="14"/>
      <c r="CNA68" s="14"/>
      <c r="CNB68" s="14"/>
      <c r="CNC68" s="14"/>
      <c r="CND68" s="14"/>
      <c r="CNE68" s="14"/>
      <c r="CNF68" s="14"/>
      <c r="CNG68" s="14"/>
      <c r="CNH68" s="14"/>
      <c r="CNI68" s="14"/>
      <c r="CNJ68" s="14"/>
      <c r="CNK68" s="14"/>
      <c r="CNL68" s="14"/>
      <c r="CNM68" s="14"/>
      <c r="CNN68" s="14"/>
      <c r="CNO68" s="14"/>
      <c r="CNP68" s="14"/>
      <c r="CNQ68" s="14"/>
      <c r="CNR68" s="14"/>
      <c r="CNS68" s="14"/>
      <c r="CNT68" s="14"/>
      <c r="CNU68" s="14"/>
      <c r="CNV68" s="14"/>
      <c r="CNW68" s="14"/>
      <c r="CNX68" s="14"/>
      <c r="CNY68" s="14"/>
      <c r="CNZ68" s="14"/>
      <c r="COA68" s="14"/>
      <c r="COB68" s="14"/>
      <c r="COC68" s="14"/>
      <c r="COD68" s="14"/>
      <c r="COE68" s="14"/>
      <c r="COF68" s="14"/>
      <c r="COG68" s="14"/>
      <c r="COH68" s="14"/>
      <c r="COI68" s="14"/>
      <c r="COJ68" s="14"/>
      <c r="COK68" s="14"/>
      <c r="COL68" s="14"/>
      <c r="COM68" s="14"/>
      <c r="CON68" s="14"/>
      <c r="COO68" s="14"/>
      <c r="COP68" s="14"/>
      <c r="COQ68" s="14"/>
      <c r="COR68" s="14"/>
      <c r="COS68" s="14"/>
      <c r="COT68" s="14"/>
      <c r="COU68" s="14"/>
      <c r="COV68" s="14"/>
      <c r="COW68" s="14"/>
      <c r="COX68" s="14"/>
      <c r="COY68" s="14"/>
      <c r="COZ68" s="14"/>
      <c r="CPA68" s="14"/>
      <c r="CPB68" s="14"/>
      <c r="CPC68" s="14"/>
      <c r="CPD68" s="14"/>
      <c r="CPE68" s="14"/>
      <c r="CPF68" s="14"/>
      <c r="CPG68" s="14"/>
      <c r="CPH68" s="14"/>
      <c r="CPI68" s="14"/>
      <c r="CPJ68" s="14"/>
      <c r="CPK68" s="14"/>
      <c r="CPL68" s="14"/>
      <c r="CPM68" s="14"/>
      <c r="CPN68" s="14"/>
      <c r="CPO68" s="14"/>
      <c r="CPP68" s="14"/>
      <c r="CPQ68" s="14"/>
      <c r="CPR68" s="14"/>
      <c r="CPS68" s="14"/>
      <c r="CPT68" s="14"/>
      <c r="CPU68" s="14"/>
      <c r="CPV68" s="14"/>
      <c r="CPW68" s="14"/>
      <c r="CPX68" s="14"/>
      <c r="CPY68" s="14"/>
      <c r="CPZ68" s="14"/>
      <c r="CQA68" s="14"/>
      <c r="CQB68" s="14"/>
      <c r="CQC68" s="14"/>
      <c r="CQD68" s="14"/>
      <c r="CQE68" s="14"/>
      <c r="CQF68" s="14"/>
      <c r="CQG68" s="14"/>
      <c r="CQH68" s="14"/>
      <c r="CQI68" s="14"/>
      <c r="CQJ68" s="14"/>
      <c r="CQK68" s="14"/>
      <c r="CQL68" s="14"/>
      <c r="CQM68" s="14"/>
      <c r="CQN68" s="14"/>
      <c r="CQO68" s="14"/>
      <c r="CQP68" s="14"/>
      <c r="CQQ68" s="14"/>
      <c r="CQR68" s="14"/>
      <c r="CQS68" s="14"/>
      <c r="CQT68" s="14"/>
      <c r="CQU68" s="14"/>
      <c r="CQV68" s="14"/>
      <c r="CQW68" s="14"/>
      <c r="CQX68" s="14"/>
      <c r="CQY68" s="14"/>
      <c r="CQZ68" s="14"/>
      <c r="CRA68" s="14"/>
      <c r="CRB68" s="14"/>
      <c r="CRC68" s="14"/>
      <c r="CRD68" s="14"/>
      <c r="CRE68" s="14"/>
      <c r="CRF68" s="14"/>
      <c r="CRG68" s="14"/>
      <c r="CRH68" s="14"/>
      <c r="CRI68" s="14"/>
      <c r="CRJ68" s="14"/>
      <c r="CRK68" s="14"/>
      <c r="CRL68" s="14"/>
      <c r="CRM68" s="14"/>
      <c r="CRN68" s="14"/>
      <c r="CRO68" s="14"/>
      <c r="CRP68" s="14"/>
      <c r="CRQ68" s="14"/>
      <c r="CRR68" s="14"/>
      <c r="CRS68" s="14"/>
      <c r="CRT68" s="14"/>
      <c r="CRU68" s="14"/>
      <c r="CRV68" s="14"/>
      <c r="CRW68" s="14"/>
      <c r="CRX68" s="14"/>
      <c r="CRY68" s="14"/>
      <c r="CRZ68" s="14"/>
      <c r="CSA68" s="14"/>
      <c r="CSB68" s="14"/>
      <c r="CSC68" s="14"/>
      <c r="CSD68" s="14"/>
      <c r="CSE68" s="14"/>
      <c r="CSF68" s="14"/>
      <c r="CSG68" s="14"/>
      <c r="CSH68" s="14"/>
      <c r="CSI68" s="14"/>
      <c r="CSJ68" s="14"/>
      <c r="CSK68" s="14"/>
      <c r="CSL68" s="14"/>
      <c r="CSM68" s="14"/>
      <c r="CSN68" s="14"/>
      <c r="CSO68" s="14"/>
      <c r="CSP68" s="14"/>
      <c r="CSQ68" s="14"/>
      <c r="CSR68" s="14"/>
      <c r="CSS68" s="14"/>
      <c r="CST68" s="14"/>
      <c r="CSU68" s="14"/>
      <c r="CSV68" s="14"/>
      <c r="CSW68" s="14"/>
      <c r="CSX68" s="14"/>
      <c r="CSY68" s="14"/>
      <c r="CSZ68" s="14"/>
      <c r="CTA68" s="14"/>
      <c r="CTB68" s="14"/>
      <c r="CTC68" s="14"/>
      <c r="CTD68" s="14"/>
      <c r="CTE68" s="14"/>
      <c r="CTF68" s="14"/>
      <c r="CTG68" s="14"/>
      <c r="CTH68" s="14"/>
      <c r="CTI68" s="14"/>
      <c r="CTJ68" s="14"/>
      <c r="CTK68" s="14"/>
      <c r="CTL68" s="14"/>
      <c r="CTM68" s="14"/>
      <c r="CTN68" s="14"/>
      <c r="CTO68" s="14"/>
      <c r="CTP68" s="14"/>
      <c r="CTQ68" s="14"/>
      <c r="CTR68" s="14"/>
      <c r="CTS68" s="14"/>
      <c r="CTT68" s="14"/>
      <c r="CTU68" s="14"/>
      <c r="CTV68" s="14"/>
      <c r="CTW68" s="14"/>
      <c r="CTX68" s="14"/>
      <c r="CTY68" s="14"/>
      <c r="CTZ68" s="14"/>
      <c r="CUA68" s="14"/>
      <c r="CUB68" s="14"/>
      <c r="CUC68" s="14"/>
      <c r="CUD68" s="14"/>
      <c r="CUE68" s="14"/>
      <c r="CUF68" s="14"/>
      <c r="CUG68" s="14"/>
      <c r="CUH68" s="14"/>
      <c r="CUI68" s="14"/>
      <c r="CUJ68" s="14"/>
      <c r="CUK68" s="14"/>
      <c r="CUL68" s="14"/>
      <c r="CUM68" s="14"/>
      <c r="CUN68" s="14"/>
      <c r="CUO68" s="14"/>
      <c r="CUP68" s="14"/>
      <c r="CUQ68" s="14"/>
      <c r="CUR68" s="14"/>
      <c r="CUS68" s="14"/>
      <c r="CUT68" s="14"/>
      <c r="CUU68" s="14"/>
      <c r="CUV68" s="14"/>
      <c r="CUW68" s="14"/>
      <c r="CUX68" s="14"/>
      <c r="CUY68" s="14"/>
      <c r="CUZ68" s="14"/>
      <c r="CVA68" s="14"/>
      <c r="CVB68" s="14"/>
      <c r="CVC68" s="14"/>
      <c r="CVD68" s="14"/>
      <c r="CVE68" s="14"/>
      <c r="CVF68" s="14"/>
      <c r="CVG68" s="14"/>
      <c r="CVH68" s="14"/>
      <c r="CVI68" s="14"/>
      <c r="CVJ68" s="14"/>
      <c r="CVK68" s="14"/>
      <c r="CVL68" s="14"/>
      <c r="CVM68" s="14"/>
      <c r="CVN68" s="14"/>
      <c r="CVO68" s="14"/>
      <c r="CVP68" s="14"/>
      <c r="CVQ68" s="14"/>
      <c r="CVR68" s="14"/>
      <c r="CVS68" s="14"/>
      <c r="CVT68" s="14"/>
      <c r="CVU68" s="14"/>
      <c r="CVV68" s="14"/>
      <c r="CVW68" s="14"/>
      <c r="CVX68" s="14"/>
      <c r="CVY68" s="14"/>
      <c r="CVZ68" s="14"/>
      <c r="CWA68" s="14"/>
      <c r="CWB68" s="14"/>
      <c r="CWC68" s="14"/>
      <c r="CWD68" s="14"/>
      <c r="CWE68" s="14"/>
      <c r="CWF68" s="14"/>
      <c r="CWG68" s="14"/>
      <c r="CWH68" s="14"/>
      <c r="CWI68" s="14"/>
      <c r="CWJ68" s="14"/>
      <c r="CWK68" s="14"/>
      <c r="CWL68" s="14"/>
      <c r="CWM68" s="14"/>
      <c r="CWN68" s="14"/>
      <c r="CWO68" s="14"/>
      <c r="CWP68" s="14"/>
      <c r="CWQ68" s="14"/>
      <c r="CWR68" s="14"/>
      <c r="CWS68" s="14"/>
      <c r="CWT68" s="14"/>
      <c r="CWU68" s="14"/>
      <c r="CWV68" s="14"/>
      <c r="CWW68" s="14"/>
      <c r="CWX68" s="14"/>
      <c r="CWY68" s="14"/>
      <c r="CWZ68" s="14"/>
      <c r="CXA68" s="14"/>
      <c r="CXB68" s="14"/>
      <c r="CXC68" s="14"/>
      <c r="CXD68" s="14"/>
      <c r="CXE68" s="14"/>
      <c r="CXF68" s="14"/>
      <c r="CXG68" s="14"/>
      <c r="CXH68" s="14"/>
      <c r="CXI68" s="14"/>
      <c r="CXJ68" s="14"/>
      <c r="CXK68" s="14"/>
      <c r="CXL68" s="14"/>
      <c r="CXM68" s="14"/>
      <c r="CXN68" s="14"/>
      <c r="CXO68" s="14"/>
      <c r="CXP68" s="14"/>
      <c r="CXQ68" s="14"/>
      <c r="CXR68" s="14"/>
      <c r="CXS68" s="14"/>
      <c r="CXT68" s="14"/>
      <c r="CXU68" s="14"/>
      <c r="CXV68" s="14"/>
      <c r="CXW68" s="14"/>
      <c r="CXX68" s="14"/>
      <c r="CXY68" s="14"/>
      <c r="CXZ68" s="14"/>
      <c r="CYA68" s="14"/>
      <c r="CYB68" s="14"/>
      <c r="CYC68" s="14"/>
      <c r="CYD68" s="14"/>
      <c r="CYE68" s="14"/>
      <c r="CYF68" s="14"/>
      <c r="CYG68" s="14"/>
      <c r="CYH68" s="14"/>
      <c r="CYI68" s="14"/>
      <c r="CYJ68" s="14"/>
      <c r="CYK68" s="14"/>
      <c r="CYL68" s="14"/>
      <c r="CYM68" s="14"/>
      <c r="CYN68" s="14"/>
      <c r="CYO68" s="14"/>
      <c r="CYP68" s="14"/>
      <c r="CYQ68" s="14"/>
      <c r="CYR68" s="14"/>
      <c r="CYS68" s="14"/>
      <c r="CYT68" s="14"/>
      <c r="CYU68" s="14"/>
      <c r="CYV68" s="14"/>
      <c r="CYW68" s="14"/>
      <c r="CYX68" s="14"/>
      <c r="CYY68" s="14"/>
      <c r="CYZ68" s="14"/>
      <c r="CZA68" s="14"/>
      <c r="CZB68" s="14"/>
      <c r="CZC68" s="14"/>
      <c r="CZD68" s="14"/>
      <c r="CZE68" s="14"/>
      <c r="CZF68" s="14"/>
      <c r="CZG68" s="14"/>
      <c r="CZH68" s="14"/>
      <c r="CZI68" s="14"/>
      <c r="CZJ68" s="14"/>
      <c r="CZK68" s="14"/>
      <c r="CZL68" s="14"/>
      <c r="CZM68" s="14"/>
      <c r="CZN68" s="14"/>
      <c r="CZO68" s="14"/>
      <c r="CZP68" s="14"/>
      <c r="CZQ68" s="14"/>
      <c r="CZR68" s="14"/>
      <c r="CZS68" s="14"/>
      <c r="CZT68" s="14"/>
      <c r="CZU68" s="14"/>
      <c r="CZV68" s="14"/>
      <c r="CZW68" s="14"/>
      <c r="CZX68" s="14"/>
      <c r="CZY68" s="14"/>
      <c r="CZZ68" s="14"/>
      <c r="DAA68" s="14"/>
      <c r="DAB68" s="14"/>
      <c r="DAC68" s="14"/>
      <c r="DAD68" s="14"/>
      <c r="DAE68" s="14"/>
      <c r="DAF68" s="14"/>
      <c r="DAG68" s="14"/>
      <c r="DAH68" s="14"/>
      <c r="DAI68" s="14"/>
      <c r="DAJ68" s="14"/>
      <c r="DAK68" s="14"/>
      <c r="DAL68" s="14"/>
      <c r="DAM68" s="14"/>
      <c r="DAN68" s="14"/>
      <c r="DAO68" s="14"/>
      <c r="DAP68" s="14"/>
      <c r="DAQ68" s="14"/>
      <c r="DAR68" s="14"/>
      <c r="DAS68" s="14"/>
      <c r="DAT68" s="14"/>
      <c r="DAU68" s="14"/>
      <c r="DAV68" s="14"/>
      <c r="DAW68" s="14"/>
      <c r="DAX68" s="14"/>
      <c r="DAY68" s="14"/>
      <c r="DAZ68" s="14"/>
      <c r="DBA68" s="14"/>
      <c r="DBB68" s="14"/>
      <c r="DBC68" s="14"/>
      <c r="DBD68" s="14"/>
      <c r="DBE68" s="14"/>
      <c r="DBF68" s="14"/>
      <c r="DBG68" s="14"/>
      <c r="DBH68" s="14"/>
      <c r="DBI68" s="14"/>
      <c r="DBJ68" s="14"/>
      <c r="DBK68" s="14"/>
      <c r="DBL68" s="14"/>
      <c r="DBM68" s="14"/>
      <c r="DBN68" s="14"/>
      <c r="DBO68" s="14"/>
      <c r="DBP68" s="14"/>
      <c r="DBQ68" s="14"/>
      <c r="DBR68" s="14"/>
      <c r="DBS68" s="14"/>
      <c r="DBT68" s="14"/>
      <c r="DBU68" s="14"/>
      <c r="DBV68" s="14"/>
      <c r="DBW68" s="14"/>
      <c r="DBX68" s="14"/>
      <c r="DBY68" s="14"/>
      <c r="DBZ68" s="14"/>
      <c r="DCA68" s="14"/>
      <c r="DCB68" s="14"/>
      <c r="DCC68" s="14"/>
      <c r="DCD68" s="14"/>
      <c r="DCE68" s="14"/>
      <c r="DCF68" s="14"/>
      <c r="DCG68" s="14"/>
      <c r="DCH68" s="14"/>
      <c r="DCI68" s="14"/>
      <c r="DCJ68" s="14"/>
      <c r="DCK68" s="14"/>
      <c r="DCL68" s="14"/>
      <c r="DCM68" s="14"/>
      <c r="DCN68" s="14"/>
      <c r="DCO68" s="14"/>
      <c r="DCP68" s="14"/>
      <c r="DCQ68" s="14"/>
      <c r="DCR68" s="14"/>
      <c r="DCS68" s="14"/>
      <c r="DCT68" s="14"/>
      <c r="DCU68" s="14"/>
      <c r="DCV68" s="14"/>
      <c r="DCW68" s="14"/>
      <c r="DCX68" s="14"/>
      <c r="DCY68" s="14"/>
      <c r="DCZ68" s="14"/>
      <c r="DDA68" s="14"/>
      <c r="DDB68" s="14"/>
      <c r="DDC68" s="14"/>
      <c r="DDD68" s="14"/>
      <c r="DDE68" s="14"/>
      <c r="DDF68" s="14"/>
      <c r="DDG68" s="14"/>
      <c r="DDH68" s="14"/>
      <c r="DDI68" s="14"/>
      <c r="DDJ68" s="14"/>
      <c r="DDK68" s="14"/>
      <c r="DDL68" s="14"/>
      <c r="DDM68" s="14"/>
      <c r="DDN68" s="14"/>
      <c r="DDO68" s="14"/>
      <c r="DDP68" s="14"/>
      <c r="DDQ68" s="14"/>
      <c r="DDR68" s="14"/>
      <c r="DDS68" s="14"/>
      <c r="DDT68" s="14"/>
      <c r="DDU68" s="14"/>
      <c r="DDV68" s="14"/>
      <c r="DDW68" s="14"/>
      <c r="DDX68" s="14"/>
      <c r="DDY68" s="14"/>
      <c r="DDZ68" s="14"/>
      <c r="DEA68" s="14"/>
      <c r="DEB68" s="14"/>
      <c r="DEC68" s="14"/>
      <c r="DED68" s="14"/>
      <c r="DEE68" s="14"/>
      <c r="DEF68" s="14"/>
      <c r="DEG68" s="14"/>
      <c r="DEH68" s="14"/>
      <c r="DEI68" s="14"/>
      <c r="DEJ68" s="14"/>
      <c r="DEK68" s="14"/>
      <c r="DEL68" s="14"/>
      <c r="DEM68" s="14"/>
      <c r="DEN68" s="14"/>
      <c r="DEO68" s="14"/>
      <c r="DEP68" s="14"/>
      <c r="DEQ68" s="14"/>
      <c r="DER68" s="14"/>
      <c r="DES68" s="14"/>
      <c r="DET68" s="14"/>
      <c r="DEU68" s="14"/>
      <c r="DEV68" s="14"/>
      <c r="DEW68" s="14"/>
      <c r="DEX68" s="14"/>
      <c r="DEY68" s="14"/>
      <c r="DEZ68" s="14"/>
      <c r="DFA68" s="14"/>
      <c r="DFB68" s="14"/>
      <c r="DFC68" s="14"/>
      <c r="DFD68" s="14"/>
      <c r="DFE68" s="14"/>
      <c r="DFF68" s="14"/>
      <c r="DFG68" s="14"/>
      <c r="DFH68" s="14"/>
      <c r="DFI68" s="14"/>
      <c r="DFJ68" s="14"/>
      <c r="DFK68" s="14"/>
      <c r="DFL68" s="14"/>
      <c r="DFM68" s="14"/>
      <c r="DFN68" s="14"/>
      <c r="DFO68" s="14"/>
      <c r="DFP68" s="14"/>
      <c r="DFQ68" s="14"/>
      <c r="DFR68" s="14"/>
      <c r="DFS68" s="14"/>
      <c r="DFT68" s="14"/>
      <c r="DFU68" s="14"/>
      <c r="DFV68" s="14"/>
      <c r="DFW68" s="14"/>
      <c r="DFX68" s="14"/>
      <c r="DFY68" s="14"/>
      <c r="DFZ68" s="14"/>
      <c r="DGA68" s="14"/>
      <c r="DGB68" s="14"/>
      <c r="DGC68" s="14"/>
      <c r="DGD68" s="14"/>
      <c r="DGE68" s="14"/>
      <c r="DGF68" s="14"/>
      <c r="DGG68" s="14"/>
      <c r="DGH68" s="14"/>
      <c r="DGI68" s="14"/>
      <c r="DGJ68" s="14"/>
      <c r="DGK68" s="14"/>
      <c r="DGL68" s="14"/>
      <c r="DGM68" s="14"/>
      <c r="DGN68" s="14"/>
      <c r="DGO68" s="14"/>
      <c r="DGP68" s="14"/>
      <c r="DGQ68" s="14"/>
      <c r="DGR68" s="14"/>
      <c r="DGS68" s="14"/>
      <c r="DGT68" s="14"/>
      <c r="DGU68" s="14"/>
      <c r="DGV68" s="14"/>
      <c r="DGW68" s="14"/>
      <c r="DGX68" s="14"/>
      <c r="DGY68" s="14"/>
      <c r="DGZ68" s="14"/>
      <c r="DHA68" s="14"/>
      <c r="DHB68" s="14"/>
      <c r="DHC68" s="14"/>
      <c r="DHD68" s="14"/>
      <c r="DHE68" s="14"/>
      <c r="DHF68" s="14"/>
      <c r="DHG68" s="14"/>
      <c r="DHH68" s="14"/>
      <c r="DHI68" s="14"/>
      <c r="DHJ68" s="14"/>
      <c r="DHK68" s="14"/>
      <c r="DHL68" s="14"/>
      <c r="DHM68" s="14"/>
      <c r="DHN68" s="14"/>
      <c r="DHO68" s="14"/>
      <c r="DHP68" s="14"/>
      <c r="DHQ68" s="14"/>
      <c r="DHR68" s="14"/>
      <c r="DHS68" s="14"/>
      <c r="DHT68" s="14"/>
      <c r="DHU68" s="14"/>
      <c r="DHV68" s="14"/>
      <c r="DHW68" s="14"/>
      <c r="DHX68" s="14"/>
      <c r="DHY68" s="14"/>
      <c r="DHZ68" s="14"/>
      <c r="DIA68" s="14"/>
      <c r="DIB68" s="14"/>
      <c r="DIC68" s="14"/>
      <c r="DID68" s="14"/>
      <c r="DIE68" s="14"/>
      <c r="DIF68" s="14"/>
      <c r="DIG68" s="14"/>
      <c r="DIH68" s="14"/>
      <c r="DII68" s="14"/>
      <c r="DIJ68" s="14"/>
      <c r="DIK68" s="14"/>
      <c r="DIL68" s="14"/>
      <c r="DIM68" s="14"/>
      <c r="DIN68" s="14"/>
      <c r="DIO68" s="14"/>
      <c r="DIP68" s="14"/>
      <c r="DIQ68" s="14"/>
      <c r="DIR68" s="14"/>
      <c r="DIS68" s="14"/>
      <c r="DIT68" s="14"/>
      <c r="DIU68" s="14"/>
      <c r="DIV68" s="14"/>
      <c r="DIW68" s="14"/>
      <c r="DIX68" s="14"/>
      <c r="DIY68" s="14"/>
      <c r="DIZ68" s="14"/>
      <c r="DJA68" s="14"/>
      <c r="DJB68" s="14"/>
      <c r="DJC68" s="14"/>
      <c r="DJD68" s="14"/>
      <c r="DJE68" s="14"/>
      <c r="DJF68" s="14"/>
      <c r="DJG68" s="14"/>
      <c r="DJH68" s="14"/>
      <c r="DJI68" s="14"/>
      <c r="DJJ68" s="14"/>
      <c r="DJK68" s="14"/>
      <c r="DJL68" s="14"/>
      <c r="DJM68" s="14"/>
      <c r="DJN68" s="14"/>
      <c r="DJO68" s="14"/>
      <c r="DJP68" s="14"/>
      <c r="DJQ68" s="14"/>
      <c r="DJR68" s="14"/>
      <c r="DJS68" s="14"/>
      <c r="DJT68" s="14"/>
      <c r="DJU68" s="14"/>
      <c r="DJV68" s="14"/>
      <c r="DJW68" s="14"/>
      <c r="DJX68" s="14"/>
      <c r="DJY68" s="14"/>
      <c r="DJZ68" s="14"/>
      <c r="DKA68" s="14"/>
      <c r="DKB68" s="14"/>
      <c r="DKC68" s="14"/>
      <c r="DKD68" s="14"/>
      <c r="DKE68" s="14"/>
      <c r="DKF68" s="14"/>
      <c r="DKG68" s="14"/>
      <c r="DKH68" s="14"/>
      <c r="DKI68" s="14"/>
      <c r="DKJ68" s="14"/>
      <c r="DKK68" s="14"/>
      <c r="DKL68" s="14"/>
      <c r="DKM68" s="14"/>
      <c r="DKN68" s="14"/>
      <c r="DKO68" s="14"/>
      <c r="DKP68" s="14"/>
      <c r="DKQ68" s="14"/>
      <c r="DKR68" s="14"/>
      <c r="DKS68" s="14"/>
      <c r="DKT68" s="14"/>
      <c r="DKU68" s="14"/>
      <c r="DKV68" s="14"/>
      <c r="DKW68" s="14"/>
      <c r="DKX68" s="14"/>
      <c r="DKY68" s="14"/>
      <c r="DKZ68" s="14"/>
      <c r="DLA68" s="14"/>
      <c r="DLB68" s="14"/>
      <c r="DLC68" s="14"/>
      <c r="DLD68" s="14"/>
      <c r="DLE68" s="14"/>
      <c r="DLF68" s="14"/>
      <c r="DLG68" s="14"/>
      <c r="DLH68" s="14"/>
      <c r="DLI68" s="14"/>
      <c r="DLJ68" s="14"/>
      <c r="DLK68" s="14"/>
      <c r="DLL68" s="14"/>
      <c r="DLM68" s="14"/>
      <c r="DLN68" s="14"/>
      <c r="DLO68" s="14"/>
      <c r="DLP68" s="14"/>
      <c r="DLQ68" s="14"/>
      <c r="DLR68" s="14"/>
      <c r="DLS68" s="14"/>
      <c r="DLT68" s="14"/>
      <c r="DLU68" s="14"/>
      <c r="DLV68" s="14"/>
      <c r="DLW68" s="14"/>
      <c r="DLX68" s="14"/>
      <c r="DLY68" s="14"/>
      <c r="DLZ68" s="14"/>
      <c r="DMA68" s="14"/>
      <c r="DMB68" s="14"/>
      <c r="DMC68" s="14"/>
      <c r="DMD68" s="14"/>
      <c r="DME68" s="14"/>
      <c r="DMF68" s="14"/>
      <c r="DMG68" s="14"/>
      <c r="DMH68" s="14"/>
      <c r="DMI68" s="14"/>
      <c r="DMJ68" s="14"/>
      <c r="DMK68" s="14"/>
      <c r="DML68" s="14"/>
      <c r="DMM68" s="14"/>
      <c r="DMN68" s="14"/>
      <c r="DMO68" s="14"/>
      <c r="DMP68" s="14"/>
      <c r="DMQ68" s="14"/>
      <c r="DMR68" s="14"/>
      <c r="DMS68" s="14"/>
      <c r="DMT68" s="14"/>
      <c r="DMU68" s="14"/>
      <c r="DMV68" s="14"/>
      <c r="DMW68" s="14"/>
      <c r="DMX68" s="14"/>
      <c r="DMY68" s="14"/>
      <c r="DMZ68" s="14"/>
      <c r="DNA68" s="14"/>
      <c r="DNB68" s="14"/>
      <c r="DNC68" s="14"/>
      <c r="DND68" s="14"/>
      <c r="DNE68" s="14"/>
      <c r="DNF68" s="14"/>
      <c r="DNG68" s="14"/>
      <c r="DNH68" s="14"/>
      <c r="DNI68" s="14"/>
      <c r="DNJ68" s="14"/>
      <c r="DNK68" s="14"/>
      <c r="DNL68" s="14"/>
      <c r="DNM68" s="14"/>
      <c r="DNN68" s="14"/>
      <c r="DNO68" s="14"/>
      <c r="DNP68" s="14"/>
      <c r="DNQ68" s="14"/>
      <c r="DNR68" s="14"/>
      <c r="DNS68" s="14"/>
      <c r="DNT68" s="14"/>
      <c r="DNU68" s="14"/>
      <c r="DNV68" s="14"/>
      <c r="DNW68" s="14"/>
      <c r="DNX68" s="14"/>
      <c r="DNY68" s="14"/>
      <c r="DNZ68" s="14"/>
      <c r="DOA68" s="14"/>
      <c r="DOB68" s="14"/>
      <c r="DOC68" s="14"/>
      <c r="DOD68" s="14"/>
      <c r="DOE68" s="14"/>
      <c r="DOF68" s="14"/>
      <c r="DOG68" s="14"/>
      <c r="DOH68" s="14"/>
      <c r="DOI68" s="14"/>
      <c r="DOJ68" s="14"/>
      <c r="DOK68" s="14"/>
      <c r="DOL68" s="14"/>
      <c r="DOM68" s="14"/>
      <c r="DON68" s="14"/>
      <c r="DOO68" s="14"/>
      <c r="DOP68" s="14"/>
      <c r="DOQ68" s="14"/>
      <c r="DOR68" s="14"/>
      <c r="DOS68" s="14"/>
      <c r="DOT68" s="14"/>
      <c r="DOU68" s="14"/>
      <c r="DOV68" s="14"/>
      <c r="DOW68" s="14"/>
      <c r="DOX68" s="14"/>
      <c r="DOY68" s="14"/>
      <c r="DOZ68" s="14"/>
      <c r="DPA68" s="14"/>
      <c r="DPB68" s="14"/>
      <c r="DPC68" s="14"/>
      <c r="DPD68" s="14"/>
      <c r="DPE68" s="14"/>
      <c r="DPF68" s="14"/>
      <c r="DPG68" s="14"/>
      <c r="DPH68" s="14"/>
      <c r="DPI68" s="14"/>
      <c r="DPJ68" s="14"/>
      <c r="DPK68" s="14"/>
      <c r="DPL68" s="14"/>
      <c r="DPM68" s="14"/>
      <c r="DPN68" s="14"/>
      <c r="DPO68" s="14"/>
      <c r="DPP68" s="14"/>
      <c r="DPQ68" s="14"/>
      <c r="DPR68" s="14"/>
      <c r="DPS68" s="14"/>
      <c r="DPT68" s="14"/>
      <c r="DPU68" s="14"/>
      <c r="DPV68" s="14"/>
      <c r="DPW68" s="14"/>
      <c r="DPX68" s="14"/>
      <c r="DPY68" s="14"/>
      <c r="DPZ68" s="14"/>
      <c r="DQA68" s="14"/>
      <c r="DQB68" s="14"/>
      <c r="DQC68" s="14"/>
      <c r="DQD68" s="14"/>
      <c r="DQE68" s="14"/>
      <c r="DQF68" s="14"/>
      <c r="DQG68" s="14"/>
      <c r="DQH68" s="14"/>
      <c r="DQI68" s="14"/>
      <c r="DQJ68" s="14"/>
      <c r="DQK68" s="14"/>
      <c r="DQL68" s="14"/>
      <c r="DQM68" s="14"/>
      <c r="DQN68" s="14"/>
      <c r="DQO68" s="14"/>
      <c r="DQP68" s="14"/>
      <c r="DQQ68" s="14"/>
      <c r="DQR68" s="14"/>
      <c r="DQS68" s="14"/>
      <c r="DQT68" s="14"/>
      <c r="DQU68" s="14"/>
      <c r="DQV68" s="14"/>
      <c r="DQW68" s="14"/>
      <c r="DQX68" s="14"/>
      <c r="DQY68" s="14"/>
      <c r="DQZ68" s="14"/>
      <c r="DRA68" s="14"/>
      <c r="DRB68" s="14"/>
      <c r="DRC68" s="14"/>
      <c r="DRD68" s="14"/>
      <c r="DRE68" s="14"/>
      <c r="DRF68" s="14"/>
      <c r="DRG68" s="14"/>
      <c r="DRH68" s="14"/>
      <c r="DRI68" s="14"/>
      <c r="DRJ68" s="14"/>
      <c r="DRK68" s="14"/>
      <c r="DRL68" s="14"/>
      <c r="DRM68" s="14"/>
      <c r="DRN68" s="14"/>
      <c r="DRO68" s="14"/>
      <c r="DRP68" s="14"/>
      <c r="DRQ68" s="14"/>
      <c r="DRR68" s="14"/>
      <c r="DRS68" s="14"/>
      <c r="DRT68" s="14"/>
      <c r="DRU68" s="14"/>
      <c r="DRV68" s="14"/>
      <c r="DRW68" s="14"/>
      <c r="DRX68" s="14"/>
      <c r="DRY68" s="14"/>
      <c r="DRZ68" s="14"/>
      <c r="DSA68" s="14"/>
      <c r="DSB68" s="14"/>
      <c r="DSC68" s="14"/>
      <c r="DSD68" s="14"/>
      <c r="DSE68" s="14"/>
      <c r="DSF68" s="14"/>
      <c r="DSG68" s="14"/>
      <c r="DSH68" s="14"/>
      <c r="DSI68" s="14"/>
      <c r="DSJ68" s="14"/>
      <c r="DSK68" s="14"/>
      <c r="DSL68" s="14"/>
      <c r="DSM68" s="14"/>
      <c r="DSN68" s="14"/>
      <c r="DSO68" s="14"/>
      <c r="DSP68" s="14"/>
      <c r="DSQ68" s="14"/>
      <c r="DSR68" s="14"/>
      <c r="DSS68" s="14"/>
      <c r="DST68" s="14"/>
      <c r="DSU68" s="14"/>
      <c r="DSV68" s="14"/>
      <c r="DSW68" s="14"/>
      <c r="DSX68" s="14"/>
      <c r="DSY68" s="14"/>
      <c r="DSZ68" s="14"/>
      <c r="DTA68" s="14"/>
      <c r="DTB68" s="14"/>
      <c r="DTC68" s="14"/>
      <c r="DTD68" s="14"/>
      <c r="DTE68" s="14"/>
      <c r="DTF68" s="14"/>
      <c r="DTG68" s="14"/>
      <c r="DTH68" s="14"/>
      <c r="DTI68" s="14"/>
      <c r="DTJ68" s="14"/>
      <c r="DTK68" s="14"/>
      <c r="DTL68" s="14"/>
      <c r="DTM68" s="14"/>
      <c r="DTN68" s="14"/>
      <c r="DTO68" s="14"/>
      <c r="DTP68" s="14"/>
      <c r="DTQ68" s="14"/>
      <c r="DTR68" s="14"/>
      <c r="DTS68" s="14"/>
      <c r="DTT68" s="14"/>
      <c r="DTU68" s="14"/>
      <c r="DTV68" s="14"/>
      <c r="DTW68" s="14"/>
      <c r="DTX68" s="14"/>
      <c r="DTY68" s="14"/>
      <c r="DTZ68" s="14"/>
      <c r="DUA68" s="14"/>
      <c r="DUB68" s="14"/>
      <c r="DUC68" s="14"/>
      <c r="DUD68" s="14"/>
      <c r="DUE68" s="14"/>
      <c r="DUF68" s="14"/>
      <c r="DUG68" s="14"/>
      <c r="DUH68" s="14"/>
      <c r="DUI68" s="14"/>
      <c r="DUJ68" s="14"/>
      <c r="DUK68" s="14"/>
      <c r="DUL68" s="14"/>
      <c r="DUM68" s="14"/>
      <c r="DUN68" s="14"/>
      <c r="DUO68" s="14"/>
      <c r="DUP68" s="14"/>
      <c r="DUQ68" s="14"/>
      <c r="DUR68" s="14"/>
      <c r="DUS68" s="14"/>
      <c r="DUT68" s="14"/>
      <c r="DUU68" s="14"/>
      <c r="DUV68" s="14"/>
      <c r="DUW68" s="14"/>
      <c r="DUX68" s="14"/>
      <c r="DUY68" s="14"/>
      <c r="DUZ68" s="14"/>
      <c r="DVA68" s="14"/>
      <c r="DVB68" s="14"/>
      <c r="DVC68" s="14"/>
      <c r="DVD68" s="14"/>
      <c r="DVE68" s="14"/>
      <c r="DVF68" s="14"/>
      <c r="DVG68" s="14"/>
      <c r="DVH68" s="14"/>
      <c r="DVI68" s="14"/>
      <c r="DVJ68" s="14"/>
      <c r="DVK68" s="14"/>
      <c r="DVL68" s="14"/>
      <c r="DVM68" s="14"/>
      <c r="DVN68" s="14"/>
      <c r="DVO68" s="14"/>
      <c r="DVP68" s="14"/>
      <c r="DVQ68" s="14"/>
      <c r="DVR68" s="14"/>
      <c r="DVS68" s="14"/>
      <c r="DVT68" s="14"/>
      <c r="DVU68" s="14"/>
      <c r="DVV68" s="14"/>
      <c r="DVW68" s="14"/>
      <c r="DVX68" s="14"/>
      <c r="DVY68" s="14"/>
      <c r="DVZ68" s="14"/>
      <c r="DWA68" s="14"/>
      <c r="DWB68" s="14"/>
      <c r="DWC68" s="14"/>
      <c r="DWD68" s="14"/>
      <c r="DWE68" s="14"/>
      <c r="DWF68" s="14"/>
      <c r="DWG68" s="14"/>
      <c r="DWH68" s="14"/>
      <c r="DWI68" s="14"/>
      <c r="DWJ68" s="14"/>
      <c r="DWK68" s="14"/>
      <c r="DWL68" s="14"/>
      <c r="DWM68" s="14"/>
      <c r="DWN68" s="14"/>
      <c r="DWO68" s="14"/>
      <c r="DWP68" s="14"/>
      <c r="DWQ68" s="14"/>
      <c r="DWR68" s="14"/>
      <c r="DWS68" s="14"/>
      <c r="DWT68" s="14"/>
      <c r="DWU68" s="14"/>
      <c r="DWV68" s="14"/>
      <c r="DWW68" s="14"/>
      <c r="DWX68" s="14"/>
      <c r="DWY68" s="14"/>
      <c r="DWZ68" s="14"/>
      <c r="DXA68" s="14"/>
      <c r="DXB68" s="14"/>
      <c r="DXC68" s="14"/>
      <c r="DXD68" s="14"/>
      <c r="DXE68" s="14"/>
      <c r="DXF68" s="14"/>
      <c r="DXG68" s="14"/>
      <c r="DXH68" s="14"/>
      <c r="DXI68" s="14"/>
      <c r="DXJ68" s="14"/>
      <c r="DXK68" s="14"/>
      <c r="DXL68" s="14"/>
      <c r="DXM68" s="14"/>
      <c r="DXN68" s="14"/>
      <c r="DXO68" s="14"/>
      <c r="DXP68" s="14"/>
      <c r="DXQ68" s="14"/>
      <c r="DXR68" s="14"/>
      <c r="DXS68" s="14"/>
      <c r="DXT68" s="14"/>
      <c r="DXU68" s="14"/>
      <c r="DXV68" s="14"/>
      <c r="DXW68" s="14"/>
      <c r="DXX68" s="14"/>
      <c r="DXY68" s="14"/>
      <c r="DXZ68" s="14"/>
      <c r="DYA68" s="14"/>
      <c r="DYB68" s="14"/>
      <c r="DYC68" s="14"/>
      <c r="DYD68" s="14"/>
      <c r="DYE68" s="14"/>
      <c r="DYF68" s="14"/>
      <c r="DYG68" s="14"/>
      <c r="DYH68" s="14"/>
      <c r="DYI68" s="14"/>
      <c r="DYJ68" s="14"/>
      <c r="DYK68" s="14"/>
      <c r="DYL68" s="14"/>
      <c r="DYM68" s="14"/>
      <c r="DYN68" s="14"/>
      <c r="DYO68" s="14"/>
      <c r="DYP68" s="14"/>
      <c r="DYQ68" s="14"/>
      <c r="DYR68" s="14"/>
      <c r="DYS68" s="14"/>
      <c r="DYT68" s="14"/>
      <c r="DYU68" s="14"/>
      <c r="DYV68" s="14"/>
      <c r="DYW68" s="14"/>
      <c r="DYX68" s="14"/>
      <c r="DYY68" s="14"/>
      <c r="DYZ68" s="14"/>
      <c r="DZA68" s="14"/>
      <c r="DZB68" s="14"/>
      <c r="DZC68" s="14"/>
      <c r="DZD68" s="14"/>
      <c r="DZE68" s="14"/>
      <c r="DZF68" s="14"/>
      <c r="DZG68" s="14"/>
      <c r="DZH68" s="14"/>
      <c r="DZI68" s="14"/>
      <c r="DZJ68" s="14"/>
      <c r="DZK68" s="14"/>
      <c r="DZL68" s="14"/>
      <c r="DZM68" s="14"/>
      <c r="DZN68" s="14"/>
      <c r="DZO68" s="14"/>
      <c r="DZP68" s="14"/>
      <c r="DZQ68" s="14"/>
      <c r="DZR68" s="14"/>
      <c r="DZS68" s="14"/>
      <c r="DZT68" s="14"/>
      <c r="DZU68" s="14"/>
      <c r="DZV68" s="14"/>
      <c r="DZW68" s="14"/>
      <c r="DZX68" s="14"/>
      <c r="DZY68" s="14"/>
      <c r="DZZ68" s="14"/>
      <c r="EAA68" s="14"/>
      <c r="EAB68" s="14"/>
      <c r="EAC68" s="14"/>
      <c r="EAD68" s="14"/>
      <c r="EAE68" s="14"/>
      <c r="EAF68" s="14"/>
      <c r="EAG68" s="14"/>
      <c r="EAH68" s="14"/>
      <c r="EAI68" s="14"/>
      <c r="EAJ68" s="14"/>
      <c r="EAK68" s="14"/>
      <c r="EAL68" s="14"/>
      <c r="EAM68" s="14"/>
      <c r="EAN68" s="14"/>
      <c r="EAO68" s="14"/>
      <c r="EAP68" s="14"/>
      <c r="EAQ68" s="14"/>
      <c r="EAR68" s="14"/>
      <c r="EAS68" s="14"/>
      <c r="EAT68" s="14"/>
      <c r="EAU68" s="14"/>
      <c r="EAV68" s="14"/>
      <c r="EAW68" s="14"/>
      <c r="EAX68" s="14"/>
      <c r="EAY68" s="14"/>
      <c r="EAZ68" s="14"/>
      <c r="EBA68" s="14"/>
      <c r="EBB68" s="14"/>
      <c r="EBC68" s="14"/>
      <c r="EBD68" s="14"/>
      <c r="EBE68" s="14"/>
      <c r="EBF68" s="14"/>
      <c r="EBG68" s="14"/>
      <c r="EBH68" s="14"/>
      <c r="EBI68" s="14"/>
      <c r="EBJ68" s="14"/>
      <c r="EBK68" s="14"/>
      <c r="EBL68" s="14"/>
      <c r="EBM68" s="14"/>
      <c r="EBN68" s="14"/>
      <c r="EBO68" s="14"/>
      <c r="EBP68" s="14"/>
      <c r="EBQ68" s="14"/>
      <c r="EBR68" s="14"/>
      <c r="EBS68" s="14"/>
      <c r="EBT68" s="14"/>
      <c r="EBU68" s="14"/>
      <c r="EBV68" s="14"/>
      <c r="EBW68" s="14"/>
      <c r="EBX68" s="14"/>
      <c r="EBY68" s="14"/>
      <c r="EBZ68" s="14"/>
      <c r="ECA68" s="14"/>
      <c r="ECB68" s="14"/>
      <c r="ECC68" s="14"/>
      <c r="ECD68" s="14"/>
      <c r="ECE68" s="14"/>
      <c r="ECF68" s="14"/>
      <c r="ECG68" s="14"/>
      <c r="ECH68" s="14"/>
      <c r="ECI68" s="14"/>
      <c r="ECJ68" s="14"/>
      <c r="ECK68" s="14"/>
      <c r="ECL68" s="14"/>
      <c r="ECM68" s="14"/>
      <c r="ECN68" s="14"/>
      <c r="ECO68" s="14"/>
      <c r="ECP68" s="14"/>
      <c r="ECQ68" s="14"/>
      <c r="ECR68" s="14"/>
      <c r="ECS68" s="14"/>
      <c r="ECT68" s="14"/>
      <c r="ECU68" s="14"/>
      <c r="ECV68" s="14"/>
      <c r="ECW68" s="14"/>
      <c r="ECX68" s="14"/>
      <c r="ECY68" s="14"/>
      <c r="ECZ68" s="14"/>
      <c r="EDA68" s="14"/>
      <c r="EDB68" s="14"/>
      <c r="EDC68" s="14"/>
      <c r="EDD68" s="14"/>
      <c r="EDE68" s="14"/>
      <c r="EDF68" s="14"/>
      <c r="EDG68" s="14"/>
      <c r="EDH68" s="14"/>
      <c r="EDI68" s="14"/>
      <c r="EDJ68" s="14"/>
      <c r="EDK68" s="14"/>
      <c r="EDL68" s="14"/>
      <c r="EDM68" s="14"/>
      <c r="EDN68" s="14"/>
      <c r="EDO68" s="14"/>
      <c r="EDP68" s="14"/>
      <c r="EDQ68" s="14"/>
      <c r="EDR68" s="14"/>
      <c r="EDS68" s="14"/>
      <c r="EDT68" s="14"/>
      <c r="EDU68" s="14"/>
      <c r="EDV68" s="14"/>
      <c r="EDW68" s="14"/>
      <c r="EDX68" s="14"/>
      <c r="EDY68" s="14"/>
      <c r="EDZ68" s="14"/>
      <c r="EEA68" s="14"/>
      <c r="EEB68" s="14"/>
      <c r="EEC68" s="14"/>
      <c r="EED68" s="14"/>
      <c r="EEE68" s="14"/>
      <c r="EEF68" s="14"/>
      <c r="EEG68" s="14"/>
      <c r="EEH68" s="14"/>
      <c r="EEI68" s="14"/>
      <c r="EEJ68" s="14"/>
      <c r="EEK68" s="14"/>
      <c r="EEL68" s="14"/>
      <c r="EEM68" s="14"/>
      <c r="EEN68" s="14"/>
      <c r="EEO68" s="14"/>
      <c r="EEP68" s="14"/>
      <c r="EEQ68" s="14"/>
      <c r="EER68" s="14"/>
      <c r="EES68" s="14"/>
      <c r="EET68" s="14"/>
      <c r="EEU68" s="14"/>
      <c r="EEV68" s="14"/>
      <c r="EEW68" s="14"/>
      <c r="EEX68" s="14"/>
      <c r="EEY68" s="14"/>
      <c r="EEZ68" s="14"/>
      <c r="EFA68" s="14"/>
      <c r="EFB68" s="14"/>
      <c r="EFC68" s="14"/>
      <c r="EFD68" s="14"/>
      <c r="EFE68" s="14"/>
      <c r="EFF68" s="14"/>
      <c r="EFG68" s="14"/>
      <c r="EFH68" s="14"/>
      <c r="EFI68" s="14"/>
      <c r="EFJ68" s="14"/>
      <c r="EFK68" s="14"/>
      <c r="EFL68" s="14"/>
      <c r="EFM68" s="14"/>
      <c r="EFN68" s="14"/>
      <c r="EFO68" s="14"/>
      <c r="EFP68" s="14"/>
      <c r="EFQ68" s="14"/>
      <c r="EFR68" s="14"/>
      <c r="EFS68" s="14"/>
      <c r="EFT68" s="14"/>
      <c r="EFU68" s="14"/>
      <c r="EFV68" s="14"/>
      <c r="EFW68" s="14"/>
      <c r="EFX68" s="14"/>
      <c r="EFY68" s="14"/>
      <c r="EFZ68" s="14"/>
      <c r="EGA68" s="14"/>
      <c r="EGB68" s="14"/>
      <c r="EGC68" s="14"/>
      <c r="EGD68" s="14"/>
      <c r="EGE68" s="14"/>
      <c r="EGF68" s="14"/>
      <c r="EGG68" s="14"/>
      <c r="EGH68" s="14"/>
      <c r="EGI68" s="14"/>
      <c r="EGJ68" s="14"/>
      <c r="EGK68" s="14"/>
      <c r="EGL68" s="14"/>
      <c r="EGM68" s="14"/>
      <c r="EGN68" s="14"/>
      <c r="EGO68" s="14"/>
      <c r="EGP68" s="14"/>
      <c r="EGQ68" s="14"/>
      <c r="EGR68" s="14"/>
      <c r="EGS68" s="14"/>
      <c r="EGT68" s="14"/>
      <c r="EGU68" s="14"/>
      <c r="EGV68" s="14"/>
      <c r="EGW68" s="14"/>
      <c r="EGX68" s="14"/>
      <c r="EGY68" s="14"/>
      <c r="EGZ68" s="14"/>
      <c r="EHA68" s="14"/>
      <c r="EHB68" s="14"/>
      <c r="EHC68" s="14"/>
      <c r="EHD68" s="14"/>
      <c r="EHE68" s="14"/>
      <c r="EHF68" s="14"/>
      <c r="EHG68" s="14"/>
      <c r="EHH68" s="14"/>
      <c r="EHI68" s="14"/>
      <c r="EHJ68" s="14"/>
      <c r="EHK68" s="14"/>
      <c r="EHL68" s="14"/>
      <c r="EHM68" s="14"/>
      <c r="EHN68" s="14"/>
      <c r="EHO68" s="14"/>
      <c r="EHP68" s="14"/>
      <c r="EHQ68" s="14"/>
      <c r="EHR68" s="14"/>
      <c r="EHS68" s="14"/>
      <c r="EHT68" s="14"/>
      <c r="EHU68" s="14"/>
      <c r="EHV68" s="14"/>
      <c r="EHW68" s="14"/>
      <c r="EHX68" s="14"/>
      <c r="EHY68" s="14"/>
      <c r="EHZ68" s="14"/>
      <c r="EIA68" s="14"/>
      <c r="EIB68" s="14"/>
      <c r="EIC68" s="14"/>
      <c r="EID68" s="14"/>
      <c r="EIE68" s="14"/>
      <c r="EIF68" s="14"/>
      <c r="EIG68" s="14"/>
      <c r="EIH68" s="14"/>
      <c r="EII68" s="14"/>
      <c r="EIJ68" s="14"/>
      <c r="EIK68" s="14"/>
      <c r="EIL68" s="14"/>
      <c r="EIM68" s="14"/>
      <c r="EIN68" s="14"/>
      <c r="EIO68" s="14"/>
      <c r="EIP68" s="14"/>
      <c r="EIQ68" s="14"/>
      <c r="EIR68" s="14"/>
      <c r="EIS68" s="14"/>
      <c r="EIT68" s="14"/>
      <c r="EIU68" s="14"/>
      <c r="EIV68" s="14"/>
      <c r="EIW68" s="14"/>
      <c r="EIX68" s="14"/>
      <c r="EIY68" s="14"/>
      <c r="EIZ68" s="14"/>
      <c r="EJA68" s="14"/>
      <c r="EJB68" s="14"/>
      <c r="EJC68" s="14"/>
      <c r="EJD68" s="14"/>
      <c r="EJE68" s="14"/>
      <c r="EJF68" s="14"/>
      <c r="EJG68" s="14"/>
      <c r="EJH68" s="14"/>
      <c r="EJI68" s="14"/>
      <c r="EJJ68" s="14"/>
      <c r="EJK68" s="14"/>
      <c r="EJL68" s="14"/>
      <c r="EJM68" s="14"/>
      <c r="EJN68" s="14"/>
      <c r="EJO68" s="14"/>
      <c r="EJP68" s="14"/>
      <c r="EJQ68" s="14"/>
      <c r="EJR68" s="14"/>
      <c r="EJS68" s="14"/>
      <c r="EJT68" s="14"/>
      <c r="EJU68" s="14"/>
      <c r="EJV68" s="14"/>
      <c r="EJW68" s="14"/>
      <c r="EJX68" s="14"/>
      <c r="EJY68" s="14"/>
      <c r="EJZ68" s="14"/>
      <c r="EKA68" s="14"/>
      <c r="EKB68" s="14"/>
      <c r="EKC68" s="14"/>
      <c r="EKD68" s="14"/>
      <c r="EKE68" s="14"/>
      <c r="EKF68" s="14"/>
      <c r="EKG68" s="14"/>
      <c r="EKH68" s="14"/>
      <c r="EKI68" s="14"/>
      <c r="EKJ68" s="14"/>
      <c r="EKK68" s="14"/>
      <c r="EKL68" s="14"/>
      <c r="EKM68" s="14"/>
      <c r="EKN68" s="14"/>
      <c r="EKO68" s="14"/>
      <c r="EKP68" s="14"/>
      <c r="EKQ68" s="14"/>
      <c r="EKR68" s="14"/>
      <c r="EKS68" s="14"/>
      <c r="EKT68" s="14"/>
      <c r="EKU68" s="14"/>
      <c r="EKV68" s="14"/>
      <c r="EKW68" s="14"/>
      <c r="EKX68" s="14"/>
      <c r="EKY68" s="14"/>
      <c r="EKZ68" s="14"/>
      <c r="ELA68" s="14"/>
      <c r="ELB68" s="14"/>
      <c r="ELC68" s="14"/>
      <c r="ELD68" s="14"/>
      <c r="ELE68" s="14"/>
      <c r="ELF68" s="14"/>
      <c r="ELG68" s="14"/>
      <c r="ELH68" s="14"/>
      <c r="ELI68" s="14"/>
      <c r="ELJ68" s="14"/>
      <c r="ELK68" s="14"/>
      <c r="ELL68" s="14"/>
      <c r="ELM68" s="14"/>
      <c r="ELN68" s="14"/>
      <c r="ELO68" s="14"/>
      <c r="ELP68" s="14"/>
      <c r="ELQ68" s="14"/>
      <c r="ELR68" s="14"/>
      <c r="ELS68" s="14"/>
      <c r="ELT68" s="14"/>
      <c r="ELU68" s="14"/>
      <c r="ELV68" s="14"/>
      <c r="ELW68" s="14"/>
      <c r="ELX68" s="14"/>
      <c r="ELY68" s="14"/>
      <c r="ELZ68" s="14"/>
      <c r="EMA68" s="14"/>
      <c r="EMB68" s="14"/>
      <c r="EMC68" s="14"/>
      <c r="EMD68" s="14"/>
      <c r="EME68" s="14"/>
      <c r="EMF68" s="14"/>
      <c r="EMG68" s="14"/>
      <c r="EMH68" s="14"/>
      <c r="EMI68" s="14"/>
      <c r="EMJ68" s="14"/>
      <c r="EMK68" s="14"/>
      <c r="EML68" s="14"/>
      <c r="EMM68" s="14"/>
      <c r="EMN68" s="14"/>
      <c r="EMO68" s="14"/>
      <c r="EMP68" s="14"/>
      <c r="EMQ68" s="14"/>
      <c r="EMR68" s="14"/>
      <c r="EMS68" s="14"/>
      <c r="EMT68" s="14"/>
      <c r="EMU68" s="14"/>
      <c r="EMV68" s="14"/>
      <c r="EMW68" s="14"/>
      <c r="EMX68" s="14"/>
      <c r="EMY68" s="14"/>
      <c r="EMZ68" s="14"/>
      <c r="ENA68" s="14"/>
      <c r="ENB68" s="14"/>
      <c r="ENC68" s="14"/>
      <c r="END68" s="14"/>
      <c r="ENE68" s="14"/>
      <c r="ENF68" s="14"/>
      <c r="ENG68" s="14"/>
      <c r="ENH68" s="14"/>
      <c r="ENI68" s="14"/>
      <c r="ENJ68" s="14"/>
      <c r="ENK68" s="14"/>
      <c r="ENL68" s="14"/>
      <c r="ENM68" s="14"/>
      <c r="ENN68" s="14"/>
      <c r="ENO68" s="14"/>
      <c r="ENP68" s="14"/>
      <c r="ENQ68" s="14"/>
      <c r="ENR68" s="14"/>
      <c r="ENS68" s="14"/>
      <c r="ENT68" s="14"/>
      <c r="ENU68" s="14"/>
      <c r="ENV68" s="14"/>
      <c r="ENW68" s="14"/>
      <c r="ENX68" s="14"/>
      <c r="ENY68" s="14"/>
      <c r="ENZ68" s="14"/>
      <c r="EOA68" s="14"/>
      <c r="EOB68" s="14"/>
      <c r="EOC68" s="14"/>
      <c r="EOD68" s="14"/>
      <c r="EOE68" s="14"/>
      <c r="EOF68" s="14"/>
      <c r="EOG68" s="14"/>
      <c r="EOH68" s="14"/>
      <c r="EOI68" s="14"/>
      <c r="EOJ68" s="14"/>
      <c r="EOK68" s="14"/>
      <c r="EOL68" s="14"/>
      <c r="EOM68" s="14"/>
      <c r="EON68" s="14"/>
      <c r="EOO68" s="14"/>
      <c r="EOP68" s="14"/>
      <c r="EOQ68" s="14"/>
      <c r="EOR68" s="14"/>
      <c r="EOS68" s="14"/>
      <c r="EOT68" s="14"/>
      <c r="EOU68" s="14"/>
      <c r="EOV68" s="14"/>
      <c r="EOW68" s="14"/>
      <c r="EOX68" s="14"/>
      <c r="EOY68" s="14"/>
      <c r="EOZ68" s="14"/>
      <c r="EPA68" s="14"/>
      <c r="EPB68" s="14"/>
      <c r="EPC68" s="14"/>
      <c r="EPD68" s="14"/>
      <c r="EPE68" s="14"/>
      <c r="EPF68" s="14"/>
      <c r="EPG68" s="14"/>
      <c r="EPH68" s="14"/>
      <c r="EPI68" s="14"/>
      <c r="EPJ68" s="14"/>
      <c r="EPK68" s="14"/>
      <c r="EPL68" s="14"/>
      <c r="EPM68" s="14"/>
      <c r="EPN68" s="14"/>
      <c r="EPO68" s="14"/>
      <c r="EPP68" s="14"/>
      <c r="EPQ68" s="14"/>
      <c r="EPR68" s="14"/>
      <c r="EPS68" s="14"/>
      <c r="EPT68" s="14"/>
      <c r="EPU68" s="14"/>
      <c r="EPV68" s="14"/>
      <c r="EPW68" s="14"/>
      <c r="EPX68" s="14"/>
      <c r="EPY68" s="14"/>
      <c r="EPZ68" s="14"/>
      <c r="EQA68" s="14"/>
      <c r="EQB68" s="14"/>
      <c r="EQC68" s="14"/>
      <c r="EQD68" s="14"/>
      <c r="EQE68" s="14"/>
      <c r="EQF68" s="14"/>
      <c r="EQG68" s="14"/>
      <c r="EQH68" s="14"/>
      <c r="EQI68" s="14"/>
      <c r="EQJ68" s="14"/>
      <c r="EQK68" s="14"/>
      <c r="EQL68" s="14"/>
      <c r="EQM68" s="14"/>
      <c r="EQN68" s="14"/>
      <c r="EQO68" s="14"/>
      <c r="EQP68" s="14"/>
      <c r="EQQ68" s="14"/>
      <c r="EQR68" s="14"/>
      <c r="EQS68" s="14"/>
      <c r="EQT68" s="14"/>
      <c r="EQU68" s="14"/>
      <c r="EQV68" s="14"/>
      <c r="EQW68" s="14"/>
      <c r="EQX68" s="14"/>
      <c r="EQY68" s="14"/>
      <c r="EQZ68" s="14"/>
      <c r="ERA68" s="14"/>
      <c r="ERB68" s="14"/>
      <c r="ERC68" s="14"/>
      <c r="ERD68" s="14"/>
      <c r="ERE68" s="14"/>
      <c r="ERF68" s="14"/>
      <c r="ERG68" s="14"/>
      <c r="ERH68" s="14"/>
      <c r="ERI68" s="14"/>
      <c r="ERJ68" s="14"/>
      <c r="ERK68" s="14"/>
      <c r="ERL68" s="14"/>
      <c r="ERM68" s="14"/>
      <c r="ERN68" s="14"/>
      <c r="ERO68" s="14"/>
      <c r="ERP68" s="14"/>
      <c r="ERQ68" s="14"/>
      <c r="ERR68" s="14"/>
      <c r="ERS68" s="14"/>
      <c r="ERT68" s="14"/>
      <c r="ERU68" s="14"/>
      <c r="ERV68" s="14"/>
      <c r="ERW68" s="14"/>
      <c r="ERX68" s="14"/>
      <c r="ERY68" s="14"/>
      <c r="ERZ68" s="14"/>
      <c r="ESA68" s="14"/>
      <c r="ESB68" s="14"/>
      <c r="ESC68" s="14"/>
      <c r="ESD68" s="14"/>
      <c r="ESE68" s="14"/>
      <c r="ESF68" s="14"/>
      <c r="ESG68" s="14"/>
      <c r="ESH68" s="14"/>
      <c r="ESI68" s="14"/>
      <c r="ESJ68" s="14"/>
      <c r="ESK68" s="14"/>
      <c r="ESL68" s="14"/>
      <c r="ESM68" s="14"/>
      <c r="ESN68" s="14"/>
      <c r="ESO68" s="14"/>
      <c r="ESP68" s="14"/>
      <c r="ESQ68" s="14"/>
      <c r="ESR68" s="14"/>
      <c r="ESS68" s="14"/>
      <c r="EST68" s="14"/>
      <c r="ESU68" s="14"/>
      <c r="ESV68" s="14"/>
      <c r="ESW68" s="14"/>
      <c r="ESX68" s="14"/>
      <c r="ESY68" s="14"/>
      <c r="ESZ68" s="14"/>
      <c r="ETA68" s="14"/>
      <c r="ETB68" s="14"/>
      <c r="ETC68" s="14"/>
      <c r="ETD68" s="14"/>
      <c r="ETE68" s="14"/>
      <c r="ETF68" s="14"/>
      <c r="ETG68" s="14"/>
      <c r="ETH68" s="14"/>
      <c r="ETI68" s="14"/>
      <c r="ETJ68" s="14"/>
      <c r="ETK68" s="14"/>
      <c r="ETL68" s="14"/>
      <c r="ETM68" s="14"/>
      <c r="ETN68" s="14"/>
      <c r="ETO68" s="14"/>
      <c r="ETP68" s="14"/>
      <c r="ETQ68" s="14"/>
      <c r="ETR68" s="14"/>
      <c r="ETS68" s="14"/>
      <c r="ETT68" s="14"/>
      <c r="ETU68" s="14"/>
      <c r="ETV68" s="14"/>
      <c r="ETW68" s="14"/>
      <c r="ETX68" s="14"/>
      <c r="ETY68" s="14"/>
      <c r="ETZ68" s="14"/>
      <c r="EUA68" s="14"/>
      <c r="EUB68" s="14"/>
      <c r="EUC68" s="14"/>
      <c r="EUD68" s="14"/>
      <c r="EUE68" s="14"/>
      <c r="EUF68" s="14"/>
      <c r="EUG68" s="14"/>
      <c r="EUH68" s="14"/>
      <c r="EUI68" s="14"/>
      <c r="EUJ68" s="14"/>
      <c r="EUK68" s="14"/>
      <c r="EUL68" s="14"/>
      <c r="EUM68" s="14"/>
      <c r="EUN68" s="14"/>
      <c r="EUO68" s="14"/>
      <c r="EUP68" s="14"/>
      <c r="EUQ68" s="14"/>
      <c r="EUR68" s="14"/>
      <c r="EUS68" s="14"/>
      <c r="EUT68" s="14"/>
      <c r="EUU68" s="14"/>
      <c r="EUV68" s="14"/>
      <c r="EUW68" s="14"/>
      <c r="EUX68" s="14"/>
      <c r="EUY68" s="14"/>
      <c r="EUZ68" s="14"/>
      <c r="EVA68" s="14"/>
      <c r="EVB68" s="14"/>
      <c r="EVC68" s="14"/>
      <c r="EVD68" s="14"/>
      <c r="EVE68" s="14"/>
      <c r="EVF68" s="14"/>
      <c r="EVG68" s="14"/>
      <c r="EVH68" s="14"/>
      <c r="EVI68" s="14"/>
      <c r="EVJ68" s="14"/>
      <c r="EVK68" s="14"/>
      <c r="EVL68" s="14"/>
      <c r="EVM68" s="14"/>
      <c r="EVN68" s="14"/>
      <c r="EVO68" s="14"/>
      <c r="EVP68" s="14"/>
      <c r="EVQ68" s="14"/>
      <c r="EVR68" s="14"/>
      <c r="EVS68" s="14"/>
      <c r="EVT68" s="14"/>
      <c r="EVU68" s="14"/>
      <c r="EVV68" s="14"/>
      <c r="EVW68" s="14"/>
      <c r="EVX68" s="14"/>
      <c r="EVY68" s="14"/>
      <c r="EVZ68" s="14"/>
      <c r="EWA68" s="14"/>
      <c r="EWB68" s="14"/>
      <c r="EWC68" s="14"/>
      <c r="EWD68" s="14"/>
      <c r="EWE68" s="14"/>
      <c r="EWF68" s="14"/>
      <c r="EWG68" s="14"/>
      <c r="EWH68" s="14"/>
      <c r="EWI68" s="14"/>
      <c r="EWJ68" s="14"/>
      <c r="EWK68" s="14"/>
      <c r="EWL68" s="14"/>
      <c r="EWM68" s="14"/>
      <c r="EWN68" s="14"/>
      <c r="EWO68" s="14"/>
      <c r="EWP68" s="14"/>
      <c r="EWQ68" s="14"/>
      <c r="EWR68" s="14"/>
      <c r="EWS68" s="14"/>
      <c r="EWT68" s="14"/>
      <c r="EWU68" s="14"/>
      <c r="EWV68" s="14"/>
      <c r="EWW68" s="14"/>
      <c r="EWX68" s="14"/>
      <c r="EWY68" s="14"/>
      <c r="EWZ68" s="14"/>
      <c r="EXA68" s="14"/>
      <c r="EXB68" s="14"/>
      <c r="EXC68" s="14"/>
      <c r="EXD68" s="14"/>
      <c r="EXE68" s="14"/>
      <c r="EXF68" s="14"/>
      <c r="EXG68" s="14"/>
      <c r="EXH68" s="14"/>
      <c r="EXI68" s="14"/>
      <c r="EXJ68" s="14"/>
      <c r="EXK68" s="14"/>
      <c r="EXL68" s="14"/>
      <c r="EXM68" s="14"/>
      <c r="EXN68" s="14"/>
      <c r="EXO68" s="14"/>
      <c r="EXP68" s="14"/>
      <c r="EXQ68" s="14"/>
      <c r="EXR68" s="14"/>
      <c r="EXS68" s="14"/>
      <c r="EXT68" s="14"/>
      <c r="EXU68" s="14"/>
      <c r="EXV68" s="14"/>
      <c r="EXW68" s="14"/>
      <c r="EXX68" s="14"/>
      <c r="EXY68" s="14"/>
      <c r="EXZ68" s="14"/>
      <c r="EYA68" s="14"/>
      <c r="EYB68" s="14"/>
      <c r="EYC68" s="14"/>
      <c r="EYD68" s="14"/>
      <c r="EYE68" s="14"/>
      <c r="EYF68" s="14"/>
      <c r="EYG68" s="14"/>
      <c r="EYH68" s="14"/>
      <c r="EYI68" s="14"/>
      <c r="EYJ68" s="14"/>
      <c r="EYK68" s="14"/>
      <c r="EYL68" s="14"/>
      <c r="EYM68" s="14"/>
      <c r="EYN68" s="14"/>
      <c r="EYO68" s="14"/>
      <c r="EYP68" s="14"/>
      <c r="EYQ68" s="14"/>
      <c r="EYR68" s="14"/>
      <c r="EYS68" s="14"/>
      <c r="EYT68" s="14"/>
      <c r="EYU68" s="14"/>
      <c r="EYV68" s="14"/>
      <c r="EYW68" s="14"/>
      <c r="EYX68" s="14"/>
      <c r="EYY68" s="14"/>
      <c r="EYZ68" s="14"/>
      <c r="EZA68" s="14"/>
      <c r="EZB68" s="14"/>
      <c r="EZC68" s="14"/>
      <c r="EZD68" s="14"/>
      <c r="EZE68" s="14"/>
      <c r="EZF68" s="14"/>
      <c r="EZG68" s="14"/>
      <c r="EZH68" s="14"/>
      <c r="EZI68" s="14"/>
      <c r="EZJ68" s="14"/>
      <c r="EZK68" s="14"/>
      <c r="EZL68" s="14"/>
      <c r="EZM68" s="14"/>
      <c r="EZN68" s="14"/>
      <c r="EZO68" s="14"/>
      <c r="EZP68" s="14"/>
      <c r="EZQ68" s="14"/>
      <c r="EZR68" s="14"/>
      <c r="EZS68" s="14"/>
      <c r="EZT68" s="14"/>
      <c r="EZU68" s="14"/>
      <c r="EZV68" s="14"/>
      <c r="EZW68" s="14"/>
      <c r="EZX68" s="14"/>
      <c r="EZY68" s="14"/>
      <c r="EZZ68" s="14"/>
      <c r="FAA68" s="14"/>
      <c r="FAB68" s="14"/>
      <c r="FAC68" s="14"/>
      <c r="FAD68" s="14"/>
      <c r="FAE68" s="14"/>
      <c r="FAF68" s="14"/>
      <c r="FAG68" s="14"/>
      <c r="FAH68" s="14"/>
      <c r="FAI68" s="14"/>
      <c r="FAJ68" s="14"/>
      <c r="FAK68" s="14"/>
      <c r="FAL68" s="14"/>
      <c r="FAM68" s="14"/>
      <c r="FAN68" s="14"/>
      <c r="FAO68" s="14"/>
      <c r="FAP68" s="14"/>
      <c r="FAQ68" s="14"/>
      <c r="FAR68" s="14"/>
      <c r="FAS68" s="14"/>
      <c r="FAT68" s="14"/>
      <c r="FAU68" s="14"/>
      <c r="FAV68" s="14"/>
      <c r="FAW68" s="14"/>
      <c r="FAX68" s="14"/>
      <c r="FAY68" s="14"/>
      <c r="FAZ68" s="14"/>
      <c r="FBA68" s="14"/>
      <c r="FBB68" s="14"/>
      <c r="FBC68" s="14"/>
      <c r="FBD68" s="14"/>
      <c r="FBE68" s="14"/>
      <c r="FBF68" s="14"/>
      <c r="FBG68" s="14"/>
      <c r="FBH68" s="14"/>
      <c r="FBI68" s="14"/>
      <c r="FBJ68" s="14"/>
      <c r="FBK68" s="14"/>
      <c r="FBL68" s="14"/>
      <c r="FBM68" s="14"/>
      <c r="FBN68" s="14"/>
      <c r="FBO68" s="14"/>
      <c r="FBP68" s="14"/>
      <c r="FBQ68" s="14"/>
      <c r="FBR68" s="14"/>
      <c r="FBS68" s="14"/>
      <c r="FBT68" s="14"/>
      <c r="FBU68" s="14"/>
      <c r="FBV68" s="14"/>
      <c r="FBW68" s="14"/>
      <c r="FBX68" s="14"/>
      <c r="FBY68" s="14"/>
      <c r="FBZ68" s="14"/>
      <c r="FCA68" s="14"/>
      <c r="FCB68" s="14"/>
      <c r="FCC68" s="14"/>
      <c r="FCD68" s="14"/>
      <c r="FCE68" s="14"/>
      <c r="FCF68" s="14"/>
      <c r="FCG68" s="14"/>
      <c r="FCH68" s="14"/>
      <c r="FCI68" s="14"/>
      <c r="FCJ68" s="14"/>
      <c r="FCK68" s="14"/>
      <c r="FCL68" s="14"/>
      <c r="FCM68" s="14"/>
      <c r="FCN68" s="14"/>
      <c r="FCO68" s="14"/>
      <c r="FCP68" s="14"/>
      <c r="FCQ68" s="14"/>
      <c r="FCR68" s="14"/>
      <c r="FCS68" s="14"/>
      <c r="FCT68" s="14"/>
      <c r="FCU68" s="14"/>
      <c r="FCV68" s="14"/>
      <c r="FCW68" s="14"/>
      <c r="FCX68" s="14"/>
      <c r="FCY68" s="14"/>
      <c r="FCZ68" s="14"/>
      <c r="FDA68" s="14"/>
      <c r="FDB68" s="14"/>
      <c r="FDC68" s="14"/>
      <c r="FDD68" s="14"/>
      <c r="FDE68" s="14"/>
      <c r="FDF68" s="14"/>
      <c r="FDG68" s="14"/>
      <c r="FDH68" s="14"/>
      <c r="FDI68" s="14"/>
      <c r="FDJ68" s="14"/>
      <c r="FDK68" s="14"/>
      <c r="FDL68" s="14"/>
      <c r="FDM68" s="14"/>
      <c r="FDN68" s="14"/>
      <c r="FDO68" s="14"/>
      <c r="FDP68" s="14"/>
      <c r="FDQ68" s="14"/>
      <c r="FDR68" s="14"/>
      <c r="FDS68" s="14"/>
      <c r="FDT68" s="14"/>
      <c r="FDU68" s="14"/>
      <c r="FDV68" s="14"/>
      <c r="FDW68" s="14"/>
      <c r="FDX68" s="14"/>
      <c r="FDY68" s="14"/>
      <c r="FDZ68" s="14"/>
      <c r="FEA68" s="14"/>
      <c r="FEB68" s="14"/>
      <c r="FEC68" s="14"/>
      <c r="FED68" s="14"/>
      <c r="FEE68" s="14"/>
      <c r="FEF68" s="14"/>
      <c r="FEG68" s="14"/>
      <c r="FEH68" s="14"/>
      <c r="FEI68" s="14"/>
      <c r="FEJ68" s="14"/>
      <c r="FEK68" s="14"/>
      <c r="FEL68" s="14"/>
      <c r="FEM68" s="14"/>
      <c r="FEN68" s="14"/>
      <c r="FEO68" s="14"/>
      <c r="FEP68" s="14"/>
      <c r="FEQ68" s="14"/>
      <c r="FER68" s="14"/>
      <c r="FES68" s="14"/>
      <c r="FET68" s="14"/>
      <c r="FEU68" s="14"/>
      <c r="FEV68" s="14"/>
      <c r="FEW68" s="14"/>
      <c r="FEX68" s="14"/>
      <c r="FEY68" s="14"/>
      <c r="FEZ68" s="14"/>
      <c r="FFA68" s="14"/>
      <c r="FFB68" s="14"/>
      <c r="FFC68" s="14"/>
      <c r="FFD68" s="14"/>
      <c r="FFE68" s="14"/>
      <c r="FFF68" s="14"/>
      <c r="FFG68" s="14"/>
      <c r="FFH68" s="14"/>
      <c r="FFI68" s="14"/>
      <c r="FFJ68" s="14"/>
      <c r="FFK68" s="14"/>
      <c r="FFL68" s="14"/>
      <c r="FFM68" s="14"/>
      <c r="FFN68" s="14"/>
      <c r="FFO68" s="14"/>
      <c r="FFP68" s="14"/>
      <c r="FFQ68" s="14"/>
      <c r="FFR68" s="14"/>
      <c r="FFS68" s="14"/>
      <c r="FFT68" s="14"/>
      <c r="FFU68" s="14"/>
      <c r="FFV68" s="14"/>
      <c r="FFW68" s="14"/>
      <c r="FFX68" s="14"/>
      <c r="FFY68" s="14"/>
      <c r="FFZ68" s="14"/>
      <c r="FGA68" s="14"/>
      <c r="FGB68" s="14"/>
      <c r="FGC68" s="14"/>
      <c r="FGD68" s="14"/>
      <c r="FGE68" s="14"/>
      <c r="FGF68" s="14"/>
      <c r="FGG68" s="14"/>
      <c r="FGH68" s="14"/>
      <c r="FGI68" s="14"/>
      <c r="FGJ68" s="14"/>
      <c r="FGK68" s="14"/>
      <c r="FGL68" s="14"/>
      <c r="FGM68" s="14"/>
      <c r="FGN68" s="14"/>
      <c r="FGO68" s="14"/>
      <c r="FGP68" s="14"/>
      <c r="FGQ68" s="14"/>
      <c r="FGR68" s="14"/>
      <c r="FGS68" s="14"/>
      <c r="FGT68" s="14"/>
      <c r="FGU68" s="14"/>
      <c r="FGV68" s="14"/>
      <c r="FGW68" s="14"/>
      <c r="FGX68" s="14"/>
      <c r="FGY68" s="14"/>
      <c r="FGZ68" s="14"/>
      <c r="FHA68" s="14"/>
      <c r="FHB68" s="14"/>
      <c r="FHC68" s="14"/>
      <c r="FHD68" s="14"/>
      <c r="FHE68" s="14"/>
      <c r="FHF68" s="14"/>
      <c r="FHG68" s="14"/>
      <c r="FHH68" s="14"/>
      <c r="FHI68" s="14"/>
      <c r="FHJ68" s="14"/>
      <c r="FHK68" s="14"/>
      <c r="FHL68" s="14"/>
      <c r="FHM68" s="14"/>
      <c r="FHN68" s="14"/>
      <c r="FHO68" s="14"/>
      <c r="FHP68" s="14"/>
      <c r="FHQ68" s="14"/>
      <c r="FHR68" s="14"/>
      <c r="FHS68" s="14"/>
      <c r="FHT68" s="14"/>
      <c r="FHU68" s="14"/>
      <c r="FHV68" s="14"/>
      <c r="FHW68" s="14"/>
      <c r="FHX68" s="14"/>
      <c r="FHY68" s="14"/>
      <c r="FHZ68" s="14"/>
      <c r="FIA68" s="14"/>
      <c r="FIB68" s="14"/>
      <c r="FIC68" s="14"/>
      <c r="FID68" s="14"/>
      <c r="FIE68" s="14"/>
      <c r="FIF68" s="14"/>
      <c r="FIG68" s="14"/>
      <c r="FIH68" s="14"/>
      <c r="FII68" s="14"/>
      <c r="FIJ68" s="14"/>
      <c r="FIK68" s="14"/>
      <c r="FIL68" s="14"/>
      <c r="FIM68" s="14"/>
      <c r="FIN68" s="14"/>
      <c r="FIO68" s="14"/>
      <c r="FIP68" s="14"/>
      <c r="FIQ68" s="14"/>
      <c r="FIR68" s="14"/>
      <c r="FIS68" s="14"/>
      <c r="FIT68" s="14"/>
      <c r="FIU68" s="14"/>
      <c r="FIV68" s="14"/>
      <c r="FIW68" s="14"/>
      <c r="FIX68" s="14"/>
      <c r="FIY68" s="14"/>
      <c r="FIZ68" s="14"/>
      <c r="FJA68" s="14"/>
      <c r="FJB68" s="14"/>
      <c r="FJC68" s="14"/>
      <c r="FJD68" s="14"/>
      <c r="FJE68" s="14"/>
      <c r="FJF68" s="14"/>
      <c r="FJG68" s="14"/>
      <c r="FJH68" s="14"/>
      <c r="FJI68" s="14"/>
      <c r="FJJ68" s="14"/>
      <c r="FJK68" s="14"/>
      <c r="FJL68" s="14"/>
      <c r="FJM68" s="14"/>
      <c r="FJN68" s="14"/>
      <c r="FJO68" s="14"/>
      <c r="FJP68" s="14"/>
      <c r="FJQ68" s="14"/>
      <c r="FJR68" s="14"/>
      <c r="FJS68" s="14"/>
      <c r="FJT68" s="14"/>
      <c r="FJU68" s="14"/>
      <c r="FJV68" s="14"/>
      <c r="FJW68" s="14"/>
      <c r="FJX68" s="14"/>
      <c r="FJY68" s="14"/>
      <c r="FJZ68" s="14"/>
      <c r="FKA68" s="14"/>
      <c r="FKB68" s="14"/>
      <c r="FKC68" s="14"/>
      <c r="FKD68" s="14"/>
      <c r="FKE68" s="14"/>
      <c r="FKF68" s="14"/>
      <c r="FKG68" s="14"/>
      <c r="FKH68" s="14"/>
      <c r="FKI68" s="14"/>
      <c r="FKJ68" s="14"/>
      <c r="FKK68" s="14"/>
      <c r="FKL68" s="14"/>
      <c r="FKM68" s="14"/>
      <c r="FKN68" s="14"/>
      <c r="FKO68" s="14"/>
      <c r="FKP68" s="14"/>
      <c r="FKQ68" s="14"/>
      <c r="FKR68" s="14"/>
      <c r="FKS68" s="14"/>
      <c r="FKT68" s="14"/>
      <c r="FKU68" s="14"/>
      <c r="FKV68" s="14"/>
      <c r="FKW68" s="14"/>
      <c r="FKX68" s="14"/>
      <c r="FKY68" s="14"/>
      <c r="FKZ68" s="14"/>
      <c r="FLA68" s="14"/>
      <c r="FLB68" s="14"/>
      <c r="FLC68" s="14"/>
      <c r="FLD68" s="14"/>
      <c r="FLE68" s="14"/>
      <c r="FLF68" s="14"/>
      <c r="FLG68" s="14"/>
      <c r="FLH68" s="14"/>
      <c r="FLI68" s="14"/>
      <c r="FLJ68" s="14"/>
      <c r="FLK68" s="14"/>
      <c r="FLL68" s="14"/>
      <c r="FLM68" s="14"/>
      <c r="FLN68" s="14"/>
      <c r="FLO68" s="14"/>
      <c r="FLP68" s="14"/>
      <c r="FLQ68" s="14"/>
      <c r="FLR68" s="14"/>
      <c r="FLS68" s="14"/>
      <c r="FLT68" s="14"/>
      <c r="FLU68" s="14"/>
      <c r="FLV68" s="14"/>
      <c r="FLW68" s="14"/>
      <c r="FLX68" s="14"/>
      <c r="FLY68" s="14"/>
      <c r="FLZ68" s="14"/>
      <c r="FMA68" s="14"/>
      <c r="FMB68" s="14"/>
      <c r="FMC68" s="14"/>
      <c r="FMD68" s="14"/>
      <c r="FME68" s="14"/>
      <c r="FMF68" s="14"/>
      <c r="FMG68" s="14"/>
      <c r="FMH68" s="14"/>
      <c r="FMI68" s="14"/>
      <c r="FMJ68" s="14"/>
      <c r="FMK68" s="14"/>
      <c r="FML68" s="14"/>
      <c r="FMM68" s="14"/>
      <c r="FMN68" s="14"/>
      <c r="FMO68" s="14"/>
      <c r="FMP68" s="14"/>
      <c r="FMQ68" s="14"/>
      <c r="FMR68" s="14"/>
      <c r="FMS68" s="14"/>
      <c r="FMT68" s="14"/>
      <c r="FMU68" s="14"/>
      <c r="FMV68" s="14"/>
      <c r="FMW68" s="14"/>
      <c r="FMX68" s="14"/>
      <c r="FMY68" s="14"/>
      <c r="FMZ68" s="14"/>
      <c r="FNA68" s="14"/>
      <c r="FNB68" s="14"/>
      <c r="FNC68" s="14"/>
      <c r="FND68" s="14"/>
      <c r="FNE68" s="14"/>
      <c r="FNF68" s="14"/>
      <c r="FNG68" s="14"/>
      <c r="FNH68" s="14"/>
      <c r="FNI68" s="14"/>
      <c r="FNJ68" s="14"/>
      <c r="FNK68" s="14"/>
      <c r="FNL68" s="14"/>
      <c r="FNM68" s="14"/>
      <c r="FNN68" s="14"/>
      <c r="FNO68" s="14"/>
      <c r="FNP68" s="14"/>
      <c r="FNQ68" s="14"/>
      <c r="FNR68" s="14"/>
      <c r="FNS68" s="14"/>
      <c r="FNT68" s="14"/>
      <c r="FNU68" s="14"/>
      <c r="FNV68" s="14"/>
      <c r="FNW68" s="14"/>
      <c r="FNX68" s="14"/>
      <c r="FNY68" s="14"/>
      <c r="FNZ68" s="14"/>
      <c r="FOA68" s="14"/>
      <c r="FOB68" s="14"/>
      <c r="FOC68" s="14"/>
      <c r="FOD68" s="14"/>
      <c r="FOE68" s="14"/>
      <c r="FOF68" s="14"/>
      <c r="FOG68" s="14"/>
      <c r="FOH68" s="14"/>
      <c r="FOI68" s="14"/>
      <c r="FOJ68" s="14"/>
      <c r="FOK68" s="14"/>
      <c r="FOL68" s="14"/>
      <c r="FOM68" s="14"/>
      <c r="FON68" s="14"/>
      <c r="FOO68" s="14"/>
      <c r="FOP68" s="14"/>
      <c r="FOQ68" s="14"/>
      <c r="FOR68" s="14"/>
      <c r="FOS68" s="14"/>
      <c r="FOT68" s="14"/>
      <c r="FOU68" s="14"/>
      <c r="FOV68" s="14"/>
      <c r="FOW68" s="14"/>
      <c r="FOX68" s="14"/>
      <c r="FOY68" s="14"/>
      <c r="FOZ68" s="14"/>
      <c r="FPA68" s="14"/>
      <c r="FPB68" s="14"/>
      <c r="FPC68" s="14"/>
      <c r="FPD68" s="14"/>
      <c r="FPE68" s="14"/>
      <c r="FPF68" s="14"/>
      <c r="FPG68" s="14"/>
      <c r="FPH68" s="14"/>
      <c r="FPI68" s="14"/>
      <c r="FPJ68" s="14"/>
      <c r="FPK68" s="14"/>
      <c r="FPL68" s="14"/>
      <c r="FPM68" s="14"/>
      <c r="FPN68" s="14"/>
      <c r="FPO68" s="14"/>
      <c r="FPP68" s="14"/>
      <c r="FPQ68" s="14"/>
      <c r="FPR68" s="14"/>
      <c r="FPS68" s="14"/>
      <c r="FPT68" s="14"/>
      <c r="FPU68" s="14"/>
      <c r="FPV68" s="14"/>
      <c r="FPW68" s="14"/>
      <c r="FPX68" s="14"/>
      <c r="FPY68" s="14"/>
      <c r="FPZ68" s="14"/>
      <c r="FQA68" s="14"/>
      <c r="FQB68" s="14"/>
      <c r="FQC68" s="14"/>
      <c r="FQD68" s="14"/>
      <c r="FQE68" s="14"/>
      <c r="FQF68" s="14"/>
      <c r="FQG68" s="14"/>
      <c r="FQH68" s="14"/>
      <c r="FQI68" s="14"/>
      <c r="FQJ68" s="14"/>
      <c r="FQK68" s="14"/>
      <c r="FQL68" s="14"/>
      <c r="FQM68" s="14"/>
      <c r="FQN68" s="14"/>
      <c r="FQO68" s="14"/>
      <c r="FQP68" s="14"/>
      <c r="FQQ68" s="14"/>
      <c r="FQR68" s="14"/>
      <c r="FQS68" s="14"/>
      <c r="FQT68" s="14"/>
      <c r="FQU68" s="14"/>
      <c r="FQV68" s="14"/>
      <c r="FQW68" s="14"/>
      <c r="FQX68" s="14"/>
      <c r="FQY68" s="14"/>
      <c r="FQZ68" s="14"/>
      <c r="FRA68" s="14"/>
      <c r="FRB68" s="14"/>
      <c r="FRC68" s="14"/>
      <c r="FRD68" s="14"/>
      <c r="FRE68" s="14"/>
      <c r="FRF68" s="14"/>
      <c r="FRG68" s="14"/>
      <c r="FRH68" s="14"/>
      <c r="FRI68" s="14"/>
      <c r="FRJ68" s="14"/>
      <c r="FRK68" s="14"/>
      <c r="FRL68" s="14"/>
      <c r="FRM68" s="14"/>
      <c r="FRN68" s="14"/>
      <c r="FRO68" s="14"/>
      <c r="FRP68" s="14"/>
      <c r="FRQ68" s="14"/>
      <c r="FRR68" s="14"/>
      <c r="FRS68" s="14"/>
      <c r="FRT68" s="14"/>
      <c r="FRU68" s="14"/>
      <c r="FRV68" s="14"/>
      <c r="FRW68" s="14"/>
      <c r="FRX68" s="14"/>
      <c r="FRY68" s="14"/>
      <c r="FRZ68" s="14"/>
      <c r="FSA68" s="14"/>
      <c r="FSB68" s="14"/>
      <c r="FSC68" s="14"/>
      <c r="FSD68" s="14"/>
      <c r="FSE68" s="14"/>
      <c r="FSF68" s="14"/>
      <c r="FSG68" s="14"/>
      <c r="FSH68" s="14"/>
      <c r="FSI68" s="14"/>
      <c r="FSJ68" s="14"/>
      <c r="FSK68" s="14"/>
      <c r="FSL68" s="14"/>
      <c r="FSM68" s="14"/>
      <c r="FSN68" s="14"/>
      <c r="FSO68" s="14"/>
      <c r="FSP68" s="14"/>
      <c r="FSQ68" s="14"/>
      <c r="FSR68" s="14"/>
      <c r="FSS68" s="14"/>
      <c r="FST68" s="14"/>
      <c r="FSU68" s="14"/>
      <c r="FSV68" s="14"/>
      <c r="FSW68" s="14"/>
      <c r="FSX68" s="14"/>
      <c r="FSY68" s="14"/>
      <c r="FSZ68" s="14"/>
      <c r="FTA68" s="14"/>
      <c r="FTB68" s="14"/>
      <c r="FTC68" s="14"/>
      <c r="FTD68" s="14"/>
      <c r="FTE68" s="14"/>
      <c r="FTF68" s="14"/>
      <c r="FTG68" s="14"/>
      <c r="FTH68" s="14"/>
      <c r="FTI68" s="14"/>
      <c r="FTJ68" s="14"/>
      <c r="FTK68" s="14"/>
      <c r="FTL68" s="14"/>
      <c r="FTM68" s="14"/>
      <c r="FTN68" s="14"/>
      <c r="FTO68" s="14"/>
      <c r="FTP68" s="14"/>
      <c r="FTQ68" s="14"/>
      <c r="FTR68" s="14"/>
      <c r="FTS68" s="14"/>
      <c r="FTT68" s="14"/>
      <c r="FTU68" s="14"/>
      <c r="FTV68" s="14"/>
      <c r="FTW68" s="14"/>
      <c r="FTX68" s="14"/>
      <c r="FTY68" s="14"/>
      <c r="FTZ68" s="14"/>
      <c r="FUA68" s="14"/>
      <c r="FUB68" s="14"/>
      <c r="FUC68" s="14"/>
      <c r="FUD68" s="14"/>
      <c r="FUE68" s="14"/>
      <c r="FUF68" s="14"/>
      <c r="FUG68" s="14"/>
      <c r="FUH68" s="14"/>
      <c r="FUI68" s="14"/>
      <c r="FUJ68" s="14"/>
      <c r="FUK68" s="14"/>
      <c r="FUL68" s="14"/>
      <c r="FUM68" s="14"/>
      <c r="FUN68" s="14"/>
      <c r="FUO68" s="14"/>
      <c r="FUP68" s="14"/>
      <c r="FUQ68" s="14"/>
      <c r="FUR68" s="14"/>
      <c r="FUS68" s="14"/>
      <c r="FUT68" s="14"/>
      <c r="FUU68" s="14"/>
      <c r="FUV68" s="14"/>
      <c r="FUW68" s="14"/>
      <c r="FUX68" s="14"/>
      <c r="FUY68" s="14"/>
      <c r="FUZ68" s="14"/>
      <c r="FVA68" s="14"/>
      <c r="FVB68" s="14"/>
      <c r="FVC68" s="14"/>
      <c r="FVD68" s="14"/>
      <c r="FVE68" s="14"/>
      <c r="FVF68" s="14"/>
      <c r="FVG68" s="14"/>
      <c r="FVH68" s="14"/>
      <c r="FVI68" s="14"/>
      <c r="FVJ68" s="14"/>
      <c r="FVK68" s="14"/>
      <c r="FVL68" s="14"/>
      <c r="FVM68" s="14"/>
      <c r="FVN68" s="14"/>
      <c r="FVO68" s="14"/>
      <c r="FVP68" s="14"/>
      <c r="FVQ68" s="14"/>
      <c r="FVR68" s="14"/>
      <c r="FVS68" s="14"/>
      <c r="FVT68" s="14"/>
      <c r="FVU68" s="14"/>
      <c r="FVV68" s="14"/>
      <c r="FVW68" s="14"/>
      <c r="FVX68" s="14"/>
      <c r="FVY68" s="14"/>
      <c r="FVZ68" s="14"/>
      <c r="FWA68" s="14"/>
      <c r="FWB68" s="14"/>
      <c r="FWC68" s="14"/>
      <c r="FWD68" s="14"/>
      <c r="FWE68" s="14"/>
      <c r="FWF68" s="14"/>
      <c r="FWG68" s="14"/>
      <c r="FWH68" s="14"/>
      <c r="FWI68" s="14"/>
      <c r="FWJ68" s="14"/>
      <c r="FWK68" s="14"/>
      <c r="FWL68" s="14"/>
      <c r="FWM68" s="14"/>
      <c r="FWN68" s="14"/>
      <c r="FWO68" s="14"/>
      <c r="FWP68" s="14"/>
      <c r="FWQ68" s="14"/>
      <c r="FWR68" s="14"/>
      <c r="FWS68" s="14"/>
      <c r="FWT68" s="14"/>
      <c r="FWU68" s="14"/>
      <c r="FWV68" s="14"/>
      <c r="FWW68" s="14"/>
      <c r="FWX68" s="14"/>
      <c r="FWY68" s="14"/>
      <c r="FWZ68" s="14"/>
      <c r="FXA68" s="14"/>
      <c r="FXB68" s="14"/>
      <c r="FXC68" s="14"/>
      <c r="FXD68" s="14"/>
      <c r="FXE68" s="14"/>
      <c r="FXF68" s="14"/>
      <c r="FXG68" s="14"/>
      <c r="FXH68" s="14"/>
      <c r="FXI68" s="14"/>
      <c r="FXJ68" s="14"/>
      <c r="FXK68" s="14"/>
      <c r="FXL68" s="14"/>
      <c r="FXM68" s="14"/>
      <c r="FXN68" s="14"/>
      <c r="FXO68" s="14"/>
      <c r="FXP68" s="14"/>
      <c r="FXQ68" s="14"/>
      <c r="FXR68" s="14"/>
      <c r="FXS68" s="14"/>
      <c r="FXT68" s="14"/>
      <c r="FXU68" s="14"/>
      <c r="FXV68" s="14"/>
      <c r="FXW68" s="14"/>
      <c r="FXX68" s="14"/>
      <c r="FXY68" s="14"/>
      <c r="FXZ68" s="14"/>
      <c r="FYA68" s="14"/>
      <c r="FYB68" s="14"/>
      <c r="FYC68" s="14"/>
      <c r="FYD68" s="14"/>
      <c r="FYE68" s="14"/>
      <c r="FYF68" s="14"/>
      <c r="FYG68" s="14"/>
      <c r="FYH68" s="14"/>
      <c r="FYI68" s="14"/>
      <c r="FYJ68" s="14"/>
      <c r="FYK68" s="14"/>
      <c r="FYL68" s="14"/>
      <c r="FYM68" s="14"/>
      <c r="FYN68" s="14"/>
      <c r="FYO68" s="14"/>
      <c r="FYP68" s="14"/>
      <c r="FYQ68" s="14"/>
      <c r="FYR68" s="14"/>
      <c r="FYS68" s="14"/>
      <c r="FYT68" s="14"/>
      <c r="FYU68" s="14"/>
      <c r="FYV68" s="14"/>
      <c r="FYW68" s="14"/>
      <c r="FYX68" s="14"/>
      <c r="FYY68" s="14"/>
      <c r="FYZ68" s="14"/>
      <c r="FZA68" s="14"/>
      <c r="FZB68" s="14"/>
      <c r="FZC68" s="14"/>
      <c r="FZD68" s="14"/>
      <c r="FZE68" s="14"/>
      <c r="FZF68" s="14"/>
      <c r="FZG68" s="14"/>
      <c r="FZH68" s="14"/>
      <c r="FZI68" s="14"/>
      <c r="FZJ68" s="14"/>
      <c r="FZK68" s="14"/>
      <c r="FZL68" s="14"/>
      <c r="FZM68" s="14"/>
      <c r="FZN68" s="14"/>
      <c r="FZO68" s="14"/>
      <c r="FZP68" s="14"/>
      <c r="FZQ68" s="14"/>
      <c r="FZR68" s="14"/>
      <c r="FZS68" s="14"/>
      <c r="FZT68" s="14"/>
      <c r="FZU68" s="14"/>
      <c r="FZV68" s="14"/>
      <c r="FZW68" s="14"/>
      <c r="FZX68" s="14"/>
      <c r="FZY68" s="14"/>
      <c r="FZZ68" s="14"/>
      <c r="GAA68" s="14"/>
      <c r="GAB68" s="14"/>
      <c r="GAC68" s="14"/>
      <c r="GAD68" s="14"/>
      <c r="GAE68" s="14"/>
      <c r="GAF68" s="14"/>
      <c r="GAG68" s="14"/>
      <c r="GAH68" s="14"/>
      <c r="GAI68" s="14"/>
      <c r="GAJ68" s="14"/>
      <c r="GAK68" s="14"/>
      <c r="GAL68" s="14"/>
      <c r="GAM68" s="14"/>
      <c r="GAN68" s="14"/>
      <c r="GAO68" s="14"/>
      <c r="GAP68" s="14"/>
      <c r="GAQ68" s="14"/>
      <c r="GAR68" s="14"/>
      <c r="GAS68" s="14"/>
      <c r="GAT68" s="14"/>
      <c r="GAU68" s="14"/>
      <c r="GAV68" s="14"/>
      <c r="GAW68" s="14"/>
      <c r="GAX68" s="14"/>
      <c r="GAY68" s="14"/>
      <c r="GAZ68" s="14"/>
      <c r="GBA68" s="14"/>
      <c r="GBB68" s="14"/>
      <c r="GBC68" s="14"/>
      <c r="GBD68" s="14"/>
      <c r="GBE68" s="14"/>
      <c r="GBF68" s="14"/>
      <c r="GBG68" s="14"/>
      <c r="GBH68" s="14"/>
      <c r="GBI68" s="14"/>
      <c r="GBJ68" s="14"/>
      <c r="GBK68" s="14"/>
      <c r="GBL68" s="14"/>
      <c r="GBM68" s="14"/>
      <c r="GBN68" s="14"/>
      <c r="GBO68" s="14"/>
      <c r="GBP68" s="14"/>
      <c r="GBQ68" s="14"/>
      <c r="GBR68" s="14"/>
      <c r="GBS68" s="14"/>
      <c r="GBT68" s="14"/>
      <c r="GBU68" s="14"/>
      <c r="GBV68" s="14"/>
      <c r="GBW68" s="14"/>
      <c r="GBX68" s="14"/>
      <c r="GBY68" s="14"/>
      <c r="GBZ68" s="14"/>
      <c r="GCA68" s="14"/>
      <c r="GCB68" s="14"/>
      <c r="GCC68" s="14"/>
      <c r="GCD68" s="14"/>
      <c r="GCE68" s="14"/>
      <c r="GCF68" s="14"/>
      <c r="GCG68" s="14"/>
      <c r="GCH68" s="14"/>
      <c r="GCI68" s="14"/>
      <c r="GCJ68" s="14"/>
      <c r="GCK68" s="14"/>
      <c r="GCL68" s="14"/>
      <c r="GCM68" s="14"/>
      <c r="GCN68" s="14"/>
      <c r="GCO68" s="14"/>
      <c r="GCP68" s="14"/>
      <c r="GCQ68" s="14"/>
      <c r="GCR68" s="14"/>
      <c r="GCS68" s="14"/>
      <c r="GCT68" s="14"/>
      <c r="GCU68" s="14"/>
      <c r="GCV68" s="14"/>
      <c r="GCW68" s="14"/>
      <c r="GCX68" s="14"/>
      <c r="GCY68" s="14"/>
      <c r="GCZ68" s="14"/>
      <c r="GDA68" s="14"/>
      <c r="GDB68" s="14"/>
      <c r="GDC68" s="14"/>
      <c r="GDD68" s="14"/>
      <c r="GDE68" s="14"/>
      <c r="GDF68" s="14"/>
      <c r="GDG68" s="14"/>
      <c r="GDH68" s="14"/>
      <c r="GDI68" s="14"/>
      <c r="GDJ68" s="14"/>
      <c r="GDK68" s="14"/>
      <c r="GDL68" s="14"/>
      <c r="GDM68" s="14"/>
      <c r="GDN68" s="14"/>
      <c r="GDO68" s="14"/>
      <c r="GDP68" s="14"/>
      <c r="GDQ68" s="14"/>
      <c r="GDR68" s="14"/>
      <c r="GDS68" s="14"/>
      <c r="GDT68" s="14"/>
      <c r="GDU68" s="14"/>
      <c r="GDV68" s="14"/>
      <c r="GDW68" s="14"/>
      <c r="GDX68" s="14"/>
      <c r="GDY68" s="14"/>
      <c r="GDZ68" s="14"/>
      <c r="GEA68" s="14"/>
      <c r="GEB68" s="14"/>
      <c r="GEC68" s="14"/>
      <c r="GED68" s="14"/>
      <c r="GEE68" s="14"/>
      <c r="GEF68" s="14"/>
      <c r="GEG68" s="14"/>
      <c r="GEH68" s="14"/>
      <c r="GEI68" s="14"/>
      <c r="GEJ68" s="14"/>
      <c r="GEK68" s="14"/>
      <c r="GEL68" s="14"/>
      <c r="GEM68" s="14"/>
      <c r="GEN68" s="14"/>
      <c r="GEO68" s="14"/>
      <c r="GEP68" s="14"/>
      <c r="GEQ68" s="14"/>
      <c r="GER68" s="14"/>
      <c r="GES68" s="14"/>
      <c r="GET68" s="14"/>
      <c r="GEU68" s="14"/>
      <c r="GEV68" s="14"/>
      <c r="GEW68" s="14"/>
      <c r="GEX68" s="14"/>
      <c r="GEY68" s="14"/>
      <c r="GEZ68" s="14"/>
      <c r="GFA68" s="14"/>
      <c r="GFB68" s="14"/>
      <c r="GFC68" s="14"/>
      <c r="GFD68" s="14"/>
      <c r="GFE68" s="14"/>
      <c r="GFF68" s="14"/>
      <c r="GFG68" s="14"/>
      <c r="GFH68" s="14"/>
      <c r="GFI68" s="14"/>
      <c r="GFJ68" s="14"/>
      <c r="GFK68" s="14"/>
      <c r="GFL68" s="14"/>
      <c r="GFM68" s="14"/>
      <c r="GFN68" s="14"/>
      <c r="GFO68" s="14"/>
      <c r="GFP68" s="14"/>
      <c r="GFQ68" s="14"/>
      <c r="GFR68" s="14"/>
      <c r="GFS68" s="14"/>
      <c r="GFT68" s="14"/>
      <c r="GFU68" s="14"/>
      <c r="GFV68" s="14"/>
      <c r="GFW68" s="14"/>
      <c r="GFX68" s="14"/>
      <c r="GFY68" s="14"/>
      <c r="GFZ68" s="14"/>
      <c r="GGA68" s="14"/>
      <c r="GGB68" s="14"/>
      <c r="GGC68" s="14"/>
      <c r="GGD68" s="14"/>
      <c r="GGE68" s="14"/>
      <c r="GGF68" s="14"/>
      <c r="GGG68" s="14"/>
      <c r="GGH68" s="14"/>
      <c r="GGI68" s="14"/>
      <c r="GGJ68" s="14"/>
      <c r="GGK68" s="14"/>
      <c r="GGL68" s="14"/>
      <c r="GGM68" s="14"/>
      <c r="GGN68" s="14"/>
      <c r="GGO68" s="14"/>
      <c r="GGP68" s="14"/>
      <c r="GGQ68" s="14"/>
      <c r="GGR68" s="14"/>
      <c r="GGS68" s="14"/>
      <c r="GGT68" s="14"/>
      <c r="GGU68" s="14"/>
      <c r="GGV68" s="14"/>
      <c r="GGW68" s="14"/>
      <c r="GGX68" s="14"/>
      <c r="GGY68" s="14"/>
      <c r="GGZ68" s="14"/>
      <c r="GHA68" s="14"/>
      <c r="GHB68" s="14"/>
      <c r="GHC68" s="14"/>
      <c r="GHD68" s="14"/>
      <c r="GHE68" s="14"/>
      <c r="GHF68" s="14"/>
      <c r="GHG68" s="14"/>
      <c r="GHH68" s="14"/>
      <c r="GHI68" s="14"/>
      <c r="GHJ68" s="14"/>
      <c r="GHK68" s="14"/>
      <c r="GHL68" s="14"/>
      <c r="GHM68" s="14"/>
      <c r="GHN68" s="14"/>
      <c r="GHO68" s="14"/>
      <c r="GHP68" s="14"/>
      <c r="GHQ68" s="14"/>
      <c r="GHR68" s="14"/>
      <c r="GHS68" s="14"/>
      <c r="GHT68" s="14"/>
      <c r="GHU68" s="14"/>
      <c r="GHV68" s="14"/>
      <c r="GHW68" s="14"/>
      <c r="GHX68" s="14"/>
      <c r="GHY68" s="14"/>
      <c r="GHZ68" s="14"/>
      <c r="GIA68" s="14"/>
      <c r="GIB68" s="14"/>
      <c r="GIC68" s="14"/>
      <c r="GID68" s="14"/>
      <c r="GIE68" s="14"/>
      <c r="GIF68" s="14"/>
      <c r="GIG68" s="14"/>
      <c r="GIH68" s="14"/>
      <c r="GII68" s="14"/>
      <c r="GIJ68" s="14"/>
      <c r="GIK68" s="14"/>
      <c r="GIL68" s="14"/>
      <c r="GIM68" s="14"/>
      <c r="GIN68" s="14"/>
      <c r="GIO68" s="14"/>
      <c r="GIP68" s="14"/>
      <c r="GIQ68" s="14"/>
      <c r="GIR68" s="14"/>
      <c r="GIS68" s="14"/>
      <c r="GIT68" s="14"/>
      <c r="GIU68" s="14"/>
      <c r="GIV68" s="14"/>
      <c r="GIW68" s="14"/>
      <c r="GIX68" s="14"/>
      <c r="GIY68" s="14"/>
      <c r="GIZ68" s="14"/>
      <c r="GJA68" s="14"/>
      <c r="GJB68" s="14"/>
      <c r="GJC68" s="14"/>
      <c r="GJD68" s="14"/>
      <c r="GJE68" s="14"/>
      <c r="GJF68" s="14"/>
      <c r="GJG68" s="14"/>
      <c r="GJH68" s="14"/>
      <c r="GJI68" s="14"/>
      <c r="GJJ68" s="14"/>
      <c r="GJK68" s="14"/>
      <c r="GJL68" s="14"/>
      <c r="GJM68" s="14"/>
      <c r="GJN68" s="14"/>
      <c r="GJO68" s="14"/>
      <c r="GJP68" s="14"/>
      <c r="GJQ68" s="14"/>
      <c r="GJR68" s="14"/>
      <c r="GJS68" s="14"/>
      <c r="GJT68" s="14"/>
      <c r="GJU68" s="14"/>
      <c r="GJV68" s="14"/>
      <c r="GJW68" s="14"/>
      <c r="GJX68" s="14"/>
      <c r="GJY68" s="14"/>
      <c r="GJZ68" s="14"/>
      <c r="GKA68" s="14"/>
      <c r="GKB68" s="14"/>
      <c r="GKC68" s="14"/>
      <c r="GKD68" s="14"/>
      <c r="GKE68" s="14"/>
      <c r="GKF68" s="14"/>
      <c r="GKG68" s="14"/>
      <c r="GKH68" s="14"/>
      <c r="GKI68" s="14"/>
      <c r="GKJ68" s="14"/>
      <c r="GKK68" s="14"/>
      <c r="GKL68" s="14"/>
      <c r="GKM68" s="14"/>
      <c r="GKN68" s="14"/>
      <c r="GKO68" s="14"/>
      <c r="GKP68" s="14"/>
      <c r="GKQ68" s="14"/>
      <c r="GKR68" s="14"/>
      <c r="GKS68" s="14"/>
      <c r="GKT68" s="14"/>
      <c r="GKU68" s="14"/>
      <c r="GKV68" s="14"/>
      <c r="GKW68" s="14"/>
      <c r="GKX68" s="14"/>
      <c r="GKY68" s="14"/>
      <c r="GKZ68" s="14"/>
      <c r="GLA68" s="14"/>
      <c r="GLB68" s="14"/>
      <c r="GLC68" s="14"/>
      <c r="GLD68" s="14"/>
      <c r="GLE68" s="14"/>
      <c r="GLF68" s="14"/>
      <c r="GLG68" s="14"/>
      <c r="GLH68" s="14"/>
      <c r="GLI68" s="14"/>
      <c r="GLJ68" s="14"/>
      <c r="GLK68" s="14"/>
      <c r="GLL68" s="14"/>
      <c r="GLM68" s="14"/>
      <c r="GLN68" s="14"/>
      <c r="GLO68" s="14"/>
      <c r="GLP68" s="14"/>
      <c r="GLQ68" s="14"/>
      <c r="GLR68" s="14"/>
      <c r="GLS68" s="14"/>
      <c r="GLT68" s="14"/>
      <c r="GLU68" s="14"/>
      <c r="GLV68" s="14"/>
      <c r="GLW68" s="14"/>
      <c r="GLX68" s="14"/>
      <c r="GLY68" s="14"/>
      <c r="GLZ68" s="14"/>
      <c r="GMA68" s="14"/>
      <c r="GMB68" s="14"/>
      <c r="GMC68" s="14"/>
      <c r="GMD68" s="14"/>
      <c r="GME68" s="14"/>
      <c r="GMF68" s="14"/>
      <c r="GMG68" s="14"/>
      <c r="GMH68" s="14"/>
      <c r="GMI68" s="14"/>
      <c r="GMJ68" s="14"/>
      <c r="GMK68" s="14"/>
      <c r="GML68" s="14"/>
      <c r="GMM68" s="14"/>
      <c r="GMN68" s="14"/>
      <c r="GMO68" s="14"/>
      <c r="GMP68" s="14"/>
      <c r="GMQ68" s="14"/>
      <c r="GMR68" s="14"/>
      <c r="GMS68" s="14"/>
      <c r="GMT68" s="14"/>
      <c r="GMU68" s="14"/>
      <c r="GMV68" s="14"/>
      <c r="GMW68" s="14"/>
      <c r="GMX68" s="14"/>
      <c r="GMY68" s="14"/>
      <c r="GMZ68" s="14"/>
      <c r="GNA68" s="14"/>
      <c r="GNB68" s="14"/>
      <c r="GNC68" s="14"/>
      <c r="GND68" s="14"/>
      <c r="GNE68" s="14"/>
      <c r="GNF68" s="14"/>
      <c r="GNG68" s="14"/>
      <c r="GNH68" s="14"/>
      <c r="GNI68" s="14"/>
      <c r="GNJ68" s="14"/>
      <c r="GNK68" s="14"/>
      <c r="GNL68" s="14"/>
      <c r="GNM68" s="14"/>
      <c r="GNN68" s="14"/>
      <c r="GNO68" s="14"/>
      <c r="GNP68" s="14"/>
      <c r="GNQ68" s="14"/>
      <c r="GNR68" s="14"/>
      <c r="GNS68" s="14"/>
      <c r="GNT68" s="14"/>
      <c r="GNU68" s="14"/>
      <c r="GNV68" s="14"/>
      <c r="GNW68" s="14"/>
      <c r="GNX68" s="14"/>
      <c r="GNY68" s="14"/>
      <c r="GNZ68" s="14"/>
      <c r="GOA68" s="14"/>
      <c r="GOB68" s="14"/>
      <c r="GOC68" s="14"/>
      <c r="GOD68" s="14"/>
      <c r="GOE68" s="14"/>
      <c r="GOF68" s="14"/>
      <c r="GOG68" s="14"/>
      <c r="GOH68" s="14"/>
      <c r="GOI68" s="14"/>
      <c r="GOJ68" s="14"/>
      <c r="GOK68" s="14"/>
      <c r="GOL68" s="14"/>
      <c r="GOM68" s="14"/>
      <c r="GON68" s="14"/>
      <c r="GOO68" s="14"/>
      <c r="GOP68" s="14"/>
      <c r="GOQ68" s="14"/>
      <c r="GOR68" s="14"/>
      <c r="GOS68" s="14"/>
      <c r="GOT68" s="14"/>
      <c r="GOU68" s="14"/>
      <c r="GOV68" s="14"/>
      <c r="GOW68" s="14"/>
      <c r="GOX68" s="14"/>
      <c r="GOY68" s="14"/>
      <c r="GOZ68" s="14"/>
      <c r="GPA68" s="14"/>
      <c r="GPB68" s="14"/>
      <c r="GPC68" s="14"/>
      <c r="GPD68" s="14"/>
      <c r="GPE68" s="14"/>
      <c r="GPF68" s="14"/>
      <c r="GPG68" s="14"/>
      <c r="GPH68" s="14"/>
      <c r="GPI68" s="14"/>
      <c r="GPJ68" s="14"/>
      <c r="GPK68" s="14"/>
      <c r="GPL68" s="14"/>
      <c r="GPM68" s="14"/>
      <c r="GPN68" s="14"/>
      <c r="GPO68" s="14"/>
      <c r="GPP68" s="14"/>
      <c r="GPQ68" s="14"/>
      <c r="GPR68" s="14"/>
      <c r="GPS68" s="14"/>
      <c r="GPT68" s="14"/>
      <c r="GPU68" s="14"/>
      <c r="GPV68" s="14"/>
      <c r="GPW68" s="14"/>
      <c r="GPX68" s="14"/>
      <c r="GPY68" s="14"/>
      <c r="GPZ68" s="14"/>
      <c r="GQA68" s="14"/>
      <c r="GQB68" s="14"/>
      <c r="GQC68" s="14"/>
      <c r="GQD68" s="14"/>
      <c r="GQE68" s="14"/>
      <c r="GQF68" s="14"/>
      <c r="GQG68" s="14"/>
      <c r="GQH68" s="14"/>
      <c r="GQI68" s="14"/>
      <c r="GQJ68" s="14"/>
      <c r="GQK68" s="14"/>
      <c r="GQL68" s="14"/>
      <c r="GQM68" s="14"/>
      <c r="GQN68" s="14"/>
      <c r="GQO68" s="14"/>
      <c r="GQP68" s="14"/>
      <c r="GQQ68" s="14"/>
      <c r="GQR68" s="14"/>
      <c r="GQS68" s="14"/>
      <c r="GQT68" s="14"/>
      <c r="GQU68" s="14"/>
      <c r="GQV68" s="14"/>
      <c r="GQW68" s="14"/>
      <c r="GQX68" s="14"/>
      <c r="GQY68" s="14"/>
      <c r="GQZ68" s="14"/>
      <c r="GRA68" s="14"/>
      <c r="GRB68" s="14"/>
      <c r="GRC68" s="14"/>
      <c r="GRD68" s="14"/>
      <c r="GRE68" s="14"/>
      <c r="GRF68" s="14"/>
      <c r="GRG68" s="14"/>
      <c r="GRH68" s="14"/>
      <c r="GRI68" s="14"/>
      <c r="GRJ68" s="14"/>
      <c r="GRK68" s="14"/>
      <c r="GRL68" s="14"/>
      <c r="GRM68" s="14"/>
      <c r="GRN68" s="14"/>
      <c r="GRO68" s="14"/>
      <c r="GRP68" s="14"/>
      <c r="GRQ68" s="14"/>
      <c r="GRR68" s="14"/>
      <c r="GRS68" s="14"/>
      <c r="GRT68" s="14"/>
      <c r="GRU68" s="14"/>
      <c r="GRV68" s="14"/>
      <c r="GRW68" s="14"/>
      <c r="GRX68" s="14"/>
      <c r="GRY68" s="14"/>
      <c r="GRZ68" s="14"/>
      <c r="GSA68" s="14"/>
      <c r="GSB68" s="14"/>
      <c r="GSC68" s="14"/>
      <c r="GSD68" s="14"/>
      <c r="GSE68" s="14"/>
      <c r="GSF68" s="14"/>
      <c r="GSG68" s="14"/>
      <c r="GSH68" s="14"/>
      <c r="GSI68" s="14"/>
      <c r="GSJ68" s="14"/>
      <c r="GSK68" s="14"/>
      <c r="GSL68" s="14"/>
      <c r="GSM68" s="14"/>
      <c r="GSN68" s="14"/>
      <c r="GSO68" s="14"/>
      <c r="GSP68" s="14"/>
      <c r="GSQ68" s="14"/>
      <c r="GSR68" s="14"/>
      <c r="GSS68" s="14"/>
      <c r="GST68" s="14"/>
      <c r="GSU68" s="14"/>
      <c r="GSV68" s="14"/>
      <c r="GSW68" s="14"/>
      <c r="GSX68" s="14"/>
      <c r="GSY68" s="14"/>
      <c r="GSZ68" s="14"/>
      <c r="GTA68" s="14"/>
      <c r="GTB68" s="14"/>
      <c r="GTC68" s="14"/>
      <c r="GTD68" s="14"/>
      <c r="GTE68" s="14"/>
      <c r="GTF68" s="14"/>
      <c r="GTG68" s="14"/>
      <c r="GTH68" s="14"/>
      <c r="GTI68" s="14"/>
      <c r="GTJ68" s="14"/>
      <c r="GTK68" s="14"/>
      <c r="GTL68" s="14"/>
      <c r="GTM68" s="14"/>
      <c r="GTN68" s="14"/>
      <c r="GTO68" s="14"/>
      <c r="GTP68" s="14"/>
      <c r="GTQ68" s="14"/>
      <c r="GTR68" s="14"/>
      <c r="GTS68" s="14"/>
      <c r="GTT68" s="14"/>
      <c r="GTU68" s="14"/>
      <c r="GTV68" s="14"/>
      <c r="GTW68" s="14"/>
      <c r="GTX68" s="14"/>
      <c r="GTY68" s="14"/>
      <c r="GTZ68" s="14"/>
      <c r="GUA68" s="14"/>
      <c r="GUB68" s="14"/>
      <c r="GUC68" s="14"/>
      <c r="GUD68" s="14"/>
      <c r="GUE68" s="14"/>
      <c r="GUF68" s="14"/>
      <c r="GUG68" s="14"/>
      <c r="GUH68" s="14"/>
      <c r="GUI68" s="14"/>
      <c r="GUJ68" s="14"/>
      <c r="GUK68" s="14"/>
      <c r="GUL68" s="14"/>
      <c r="GUM68" s="14"/>
      <c r="GUN68" s="14"/>
      <c r="GUO68" s="14"/>
      <c r="GUP68" s="14"/>
      <c r="GUQ68" s="14"/>
      <c r="GUR68" s="14"/>
      <c r="GUS68" s="14"/>
      <c r="GUT68" s="14"/>
      <c r="GUU68" s="14"/>
      <c r="GUV68" s="14"/>
      <c r="GUW68" s="14"/>
      <c r="GUX68" s="14"/>
      <c r="GUY68" s="14"/>
      <c r="GUZ68" s="14"/>
      <c r="GVA68" s="14"/>
      <c r="GVB68" s="14"/>
      <c r="GVC68" s="14"/>
      <c r="GVD68" s="14"/>
      <c r="GVE68" s="14"/>
      <c r="GVF68" s="14"/>
      <c r="GVG68" s="14"/>
      <c r="GVH68" s="14"/>
      <c r="GVI68" s="14"/>
      <c r="GVJ68" s="14"/>
      <c r="GVK68" s="14"/>
      <c r="GVL68" s="14"/>
      <c r="GVM68" s="14"/>
      <c r="GVN68" s="14"/>
      <c r="GVO68" s="14"/>
      <c r="GVP68" s="14"/>
      <c r="GVQ68" s="14"/>
      <c r="GVR68" s="14"/>
      <c r="GVS68" s="14"/>
      <c r="GVT68" s="14"/>
      <c r="GVU68" s="14"/>
      <c r="GVV68" s="14"/>
      <c r="GVW68" s="14"/>
      <c r="GVX68" s="14"/>
      <c r="GVY68" s="14"/>
      <c r="GVZ68" s="14"/>
      <c r="GWA68" s="14"/>
      <c r="GWB68" s="14"/>
      <c r="GWC68" s="14"/>
      <c r="GWD68" s="14"/>
      <c r="GWE68" s="14"/>
      <c r="GWF68" s="14"/>
      <c r="GWG68" s="14"/>
      <c r="GWH68" s="14"/>
      <c r="GWI68" s="14"/>
      <c r="GWJ68" s="14"/>
      <c r="GWK68" s="14"/>
      <c r="GWL68" s="14"/>
      <c r="GWM68" s="14"/>
      <c r="GWN68" s="14"/>
      <c r="GWO68" s="14"/>
      <c r="GWP68" s="14"/>
      <c r="GWQ68" s="14"/>
      <c r="GWR68" s="14"/>
      <c r="GWS68" s="14"/>
      <c r="GWT68" s="14"/>
      <c r="GWU68" s="14"/>
      <c r="GWV68" s="14"/>
      <c r="GWW68" s="14"/>
      <c r="GWX68" s="14"/>
      <c r="GWY68" s="14"/>
      <c r="GWZ68" s="14"/>
      <c r="GXA68" s="14"/>
      <c r="GXB68" s="14"/>
      <c r="GXC68" s="14"/>
      <c r="GXD68" s="14"/>
      <c r="GXE68" s="14"/>
      <c r="GXF68" s="14"/>
      <c r="GXG68" s="14"/>
      <c r="GXH68" s="14"/>
      <c r="GXI68" s="14"/>
      <c r="GXJ68" s="14"/>
      <c r="GXK68" s="14"/>
      <c r="GXL68" s="14"/>
      <c r="GXM68" s="14"/>
      <c r="GXN68" s="14"/>
      <c r="GXO68" s="14"/>
      <c r="GXP68" s="14"/>
      <c r="GXQ68" s="14"/>
      <c r="GXR68" s="14"/>
      <c r="GXS68" s="14"/>
      <c r="GXT68" s="14"/>
      <c r="GXU68" s="14"/>
      <c r="GXV68" s="14"/>
      <c r="GXW68" s="14"/>
      <c r="GXX68" s="14"/>
      <c r="GXY68" s="14"/>
      <c r="GXZ68" s="14"/>
      <c r="GYA68" s="14"/>
      <c r="GYB68" s="14"/>
      <c r="GYC68" s="14"/>
      <c r="GYD68" s="14"/>
      <c r="GYE68" s="14"/>
      <c r="GYF68" s="14"/>
      <c r="GYG68" s="14"/>
      <c r="GYH68" s="14"/>
      <c r="GYI68" s="14"/>
      <c r="GYJ68" s="14"/>
      <c r="GYK68" s="14"/>
      <c r="GYL68" s="14"/>
      <c r="GYM68" s="14"/>
      <c r="GYN68" s="14"/>
      <c r="GYO68" s="14"/>
      <c r="GYP68" s="14"/>
      <c r="GYQ68" s="14"/>
      <c r="GYR68" s="14"/>
      <c r="GYS68" s="14"/>
      <c r="GYT68" s="14"/>
      <c r="GYU68" s="14"/>
      <c r="GYV68" s="14"/>
      <c r="GYW68" s="14"/>
      <c r="GYX68" s="14"/>
      <c r="GYY68" s="14"/>
      <c r="GYZ68" s="14"/>
      <c r="GZA68" s="14"/>
      <c r="GZB68" s="14"/>
      <c r="GZC68" s="14"/>
      <c r="GZD68" s="14"/>
      <c r="GZE68" s="14"/>
      <c r="GZF68" s="14"/>
      <c r="GZG68" s="14"/>
      <c r="GZH68" s="14"/>
      <c r="GZI68" s="14"/>
      <c r="GZJ68" s="14"/>
      <c r="GZK68" s="14"/>
      <c r="GZL68" s="14"/>
      <c r="GZM68" s="14"/>
      <c r="GZN68" s="14"/>
      <c r="GZO68" s="14"/>
      <c r="GZP68" s="14"/>
      <c r="GZQ68" s="14"/>
      <c r="GZR68" s="14"/>
      <c r="GZS68" s="14"/>
      <c r="GZT68" s="14"/>
      <c r="GZU68" s="14"/>
      <c r="GZV68" s="14"/>
      <c r="GZW68" s="14"/>
      <c r="GZX68" s="14"/>
      <c r="GZY68" s="14"/>
      <c r="GZZ68" s="14"/>
      <c r="HAA68" s="14"/>
      <c r="HAB68" s="14"/>
      <c r="HAC68" s="14"/>
      <c r="HAD68" s="14"/>
      <c r="HAE68" s="14"/>
      <c r="HAF68" s="14"/>
      <c r="HAG68" s="14"/>
      <c r="HAH68" s="14"/>
      <c r="HAI68" s="14"/>
      <c r="HAJ68" s="14"/>
      <c r="HAK68" s="14"/>
      <c r="HAL68" s="14"/>
      <c r="HAM68" s="14"/>
      <c r="HAN68" s="14"/>
      <c r="HAO68" s="14"/>
      <c r="HAP68" s="14"/>
      <c r="HAQ68" s="14"/>
      <c r="HAR68" s="14"/>
      <c r="HAS68" s="14"/>
      <c r="HAT68" s="14"/>
      <c r="HAU68" s="14"/>
      <c r="HAV68" s="14"/>
      <c r="HAW68" s="14"/>
      <c r="HAX68" s="14"/>
      <c r="HAY68" s="14"/>
      <c r="HAZ68" s="14"/>
      <c r="HBA68" s="14"/>
      <c r="HBB68" s="14"/>
      <c r="HBC68" s="14"/>
      <c r="HBD68" s="14"/>
      <c r="HBE68" s="14"/>
      <c r="HBF68" s="14"/>
      <c r="HBG68" s="14"/>
      <c r="HBH68" s="14"/>
      <c r="HBI68" s="14"/>
      <c r="HBJ68" s="14"/>
      <c r="HBK68" s="14"/>
      <c r="HBL68" s="14"/>
      <c r="HBM68" s="14"/>
      <c r="HBN68" s="14"/>
      <c r="HBO68" s="14"/>
      <c r="HBP68" s="14"/>
      <c r="HBQ68" s="14"/>
      <c r="HBR68" s="14"/>
      <c r="HBS68" s="14"/>
      <c r="HBT68" s="14"/>
      <c r="HBU68" s="14"/>
      <c r="HBV68" s="14"/>
      <c r="HBW68" s="14"/>
      <c r="HBX68" s="14"/>
      <c r="HBY68" s="14"/>
      <c r="HBZ68" s="14"/>
      <c r="HCA68" s="14"/>
      <c r="HCB68" s="14"/>
      <c r="HCC68" s="14"/>
      <c r="HCD68" s="14"/>
      <c r="HCE68" s="14"/>
      <c r="HCF68" s="14"/>
      <c r="HCG68" s="14"/>
      <c r="HCH68" s="14"/>
      <c r="HCI68" s="14"/>
      <c r="HCJ68" s="14"/>
      <c r="HCK68" s="14"/>
      <c r="HCL68" s="14"/>
      <c r="HCM68" s="14"/>
      <c r="HCN68" s="14"/>
      <c r="HCO68" s="14"/>
      <c r="HCP68" s="14"/>
      <c r="HCQ68" s="14"/>
      <c r="HCR68" s="14"/>
      <c r="HCS68" s="14"/>
      <c r="HCT68" s="14"/>
      <c r="HCU68" s="14"/>
      <c r="HCV68" s="14"/>
      <c r="HCW68" s="14"/>
      <c r="HCX68" s="14"/>
      <c r="HCY68" s="14"/>
      <c r="HCZ68" s="14"/>
      <c r="HDA68" s="14"/>
      <c r="HDB68" s="14"/>
      <c r="HDC68" s="14"/>
      <c r="HDD68" s="14"/>
      <c r="HDE68" s="14"/>
      <c r="HDF68" s="14"/>
      <c r="HDG68" s="14"/>
      <c r="HDH68" s="14"/>
      <c r="HDI68" s="14"/>
      <c r="HDJ68" s="14"/>
      <c r="HDK68" s="14"/>
      <c r="HDL68" s="14"/>
      <c r="HDM68" s="14"/>
      <c r="HDN68" s="14"/>
      <c r="HDO68" s="14"/>
      <c r="HDP68" s="14"/>
      <c r="HDQ68" s="14"/>
      <c r="HDR68" s="14"/>
      <c r="HDS68" s="14"/>
      <c r="HDT68" s="14"/>
      <c r="HDU68" s="14"/>
      <c r="HDV68" s="14"/>
      <c r="HDW68" s="14"/>
      <c r="HDX68" s="14"/>
      <c r="HDY68" s="14"/>
      <c r="HDZ68" s="14"/>
      <c r="HEA68" s="14"/>
      <c r="HEB68" s="14"/>
      <c r="HEC68" s="14"/>
      <c r="HED68" s="14"/>
      <c r="HEE68" s="14"/>
      <c r="HEF68" s="14"/>
      <c r="HEG68" s="14"/>
      <c r="HEH68" s="14"/>
      <c r="HEI68" s="14"/>
      <c r="HEJ68" s="14"/>
      <c r="HEK68" s="14"/>
      <c r="HEL68" s="14"/>
      <c r="HEM68" s="14"/>
      <c r="HEN68" s="14"/>
      <c r="HEO68" s="14"/>
      <c r="HEP68" s="14"/>
      <c r="HEQ68" s="14"/>
      <c r="HER68" s="14"/>
      <c r="HES68" s="14"/>
      <c r="HET68" s="14"/>
      <c r="HEU68" s="14"/>
      <c r="HEV68" s="14"/>
      <c r="HEW68" s="14"/>
      <c r="HEX68" s="14"/>
      <c r="HEY68" s="14"/>
      <c r="HEZ68" s="14"/>
      <c r="HFA68" s="14"/>
      <c r="HFB68" s="14"/>
      <c r="HFC68" s="14"/>
      <c r="HFD68" s="14"/>
      <c r="HFE68" s="14"/>
      <c r="HFF68" s="14"/>
      <c r="HFG68" s="14"/>
      <c r="HFH68" s="14"/>
      <c r="HFI68" s="14"/>
      <c r="HFJ68" s="14"/>
      <c r="HFK68" s="14"/>
      <c r="HFL68" s="14"/>
      <c r="HFM68" s="14"/>
      <c r="HFN68" s="14"/>
      <c r="HFO68" s="14"/>
      <c r="HFP68" s="14"/>
      <c r="HFQ68" s="14"/>
      <c r="HFR68" s="14"/>
      <c r="HFS68" s="14"/>
      <c r="HFT68" s="14"/>
      <c r="HFU68" s="14"/>
      <c r="HFV68" s="14"/>
      <c r="HFW68" s="14"/>
      <c r="HFX68" s="14"/>
      <c r="HFY68" s="14"/>
      <c r="HFZ68" s="14"/>
      <c r="HGA68" s="14"/>
      <c r="HGB68" s="14"/>
      <c r="HGC68" s="14"/>
      <c r="HGD68" s="14"/>
      <c r="HGE68" s="14"/>
      <c r="HGF68" s="14"/>
      <c r="HGG68" s="14"/>
      <c r="HGH68" s="14"/>
      <c r="HGI68" s="14"/>
      <c r="HGJ68" s="14"/>
      <c r="HGK68" s="14"/>
      <c r="HGL68" s="14"/>
      <c r="HGM68" s="14"/>
      <c r="HGN68" s="14"/>
      <c r="HGO68" s="14"/>
      <c r="HGP68" s="14"/>
      <c r="HGQ68" s="14"/>
      <c r="HGR68" s="14"/>
      <c r="HGS68" s="14"/>
      <c r="HGT68" s="14"/>
      <c r="HGU68" s="14"/>
      <c r="HGV68" s="14"/>
      <c r="HGW68" s="14"/>
      <c r="HGX68" s="14"/>
      <c r="HGY68" s="14"/>
      <c r="HGZ68" s="14"/>
      <c r="HHA68" s="14"/>
      <c r="HHB68" s="14"/>
      <c r="HHC68" s="14"/>
      <c r="HHD68" s="14"/>
      <c r="HHE68" s="14"/>
      <c r="HHF68" s="14"/>
      <c r="HHG68" s="14"/>
      <c r="HHH68" s="14"/>
      <c r="HHI68" s="14"/>
      <c r="HHJ68" s="14"/>
      <c r="HHK68" s="14"/>
      <c r="HHL68" s="14"/>
      <c r="HHM68" s="14"/>
      <c r="HHN68" s="14"/>
      <c r="HHO68" s="14"/>
      <c r="HHP68" s="14"/>
      <c r="HHQ68" s="14"/>
      <c r="HHR68" s="14"/>
      <c r="HHS68" s="14"/>
      <c r="HHT68" s="14"/>
      <c r="HHU68" s="14"/>
      <c r="HHV68" s="14"/>
      <c r="HHW68" s="14"/>
      <c r="HHX68" s="14"/>
      <c r="HHY68" s="14"/>
      <c r="HHZ68" s="14"/>
      <c r="HIA68" s="14"/>
      <c r="HIB68" s="14"/>
      <c r="HIC68" s="14"/>
      <c r="HID68" s="14"/>
      <c r="HIE68" s="14"/>
      <c r="HIF68" s="14"/>
      <c r="HIG68" s="14"/>
      <c r="HIH68" s="14"/>
      <c r="HII68" s="14"/>
      <c r="HIJ68" s="14"/>
      <c r="HIK68" s="14"/>
      <c r="HIL68" s="14"/>
      <c r="HIM68" s="14"/>
      <c r="HIN68" s="14"/>
      <c r="HIO68" s="14"/>
      <c r="HIP68" s="14"/>
      <c r="HIQ68" s="14"/>
      <c r="HIR68" s="14"/>
      <c r="HIS68" s="14"/>
      <c r="HIT68" s="14"/>
      <c r="HIU68" s="14"/>
      <c r="HIV68" s="14"/>
      <c r="HIW68" s="14"/>
      <c r="HIX68" s="14"/>
      <c r="HIY68" s="14"/>
      <c r="HIZ68" s="14"/>
      <c r="HJA68" s="14"/>
      <c r="HJB68" s="14"/>
      <c r="HJC68" s="14"/>
      <c r="HJD68" s="14"/>
      <c r="HJE68" s="14"/>
      <c r="HJF68" s="14"/>
      <c r="HJG68" s="14"/>
      <c r="HJH68" s="14"/>
      <c r="HJI68" s="14"/>
      <c r="HJJ68" s="14"/>
      <c r="HJK68" s="14"/>
      <c r="HJL68" s="14"/>
      <c r="HJM68" s="14"/>
      <c r="HJN68" s="14"/>
      <c r="HJO68" s="14"/>
      <c r="HJP68" s="14"/>
      <c r="HJQ68" s="14"/>
      <c r="HJR68" s="14"/>
      <c r="HJS68" s="14"/>
      <c r="HJT68" s="14"/>
      <c r="HJU68" s="14"/>
      <c r="HJV68" s="14"/>
      <c r="HJW68" s="14"/>
      <c r="HJX68" s="14"/>
      <c r="HJY68" s="14"/>
      <c r="HJZ68" s="14"/>
      <c r="HKA68" s="14"/>
      <c r="HKB68" s="14"/>
      <c r="HKC68" s="14"/>
      <c r="HKD68" s="14"/>
      <c r="HKE68" s="14"/>
      <c r="HKF68" s="14"/>
      <c r="HKG68" s="14"/>
      <c r="HKH68" s="14"/>
      <c r="HKI68" s="14"/>
      <c r="HKJ68" s="14"/>
      <c r="HKK68" s="14"/>
      <c r="HKL68" s="14"/>
      <c r="HKM68" s="14"/>
      <c r="HKN68" s="14"/>
      <c r="HKO68" s="14"/>
      <c r="HKP68" s="14"/>
      <c r="HKQ68" s="14"/>
      <c r="HKR68" s="14"/>
      <c r="HKS68" s="14"/>
      <c r="HKT68" s="14"/>
      <c r="HKU68" s="14"/>
      <c r="HKV68" s="14"/>
      <c r="HKW68" s="14"/>
      <c r="HKX68" s="14"/>
      <c r="HKY68" s="14"/>
      <c r="HKZ68" s="14"/>
      <c r="HLA68" s="14"/>
      <c r="HLB68" s="14"/>
      <c r="HLC68" s="14"/>
      <c r="HLD68" s="14"/>
      <c r="HLE68" s="14"/>
      <c r="HLF68" s="14"/>
      <c r="HLG68" s="14"/>
      <c r="HLH68" s="14"/>
      <c r="HLI68" s="14"/>
      <c r="HLJ68" s="14"/>
      <c r="HLK68" s="14"/>
      <c r="HLL68" s="14"/>
      <c r="HLM68" s="14"/>
      <c r="HLN68" s="14"/>
      <c r="HLO68" s="14"/>
      <c r="HLP68" s="14"/>
      <c r="HLQ68" s="14"/>
      <c r="HLR68" s="14"/>
      <c r="HLS68" s="14"/>
      <c r="HLT68" s="14"/>
      <c r="HLU68" s="14"/>
      <c r="HLV68" s="14"/>
      <c r="HLW68" s="14"/>
      <c r="HLX68" s="14"/>
      <c r="HLY68" s="14"/>
      <c r="HLZ68" s="14"/>
      <c r="HMA68" s="14"/>
      <c r="HMB68" s="14"/>
      <c r="HMC68" s="14"/>
      <c r="HMD68" s="14"/>
      <c r="HME68" s="14"/>
      <c r="HMF68" s="14"/>
      <c r="HMG68" s="14"/>
      <c r="HMH68" s="14"/>
      <c r="HMI68" s="14"/>
      <c r="HMJ68" s="14"/>
      <c r="HMK68" s="14"/>
      <c r="HML68" s="14"/>
      <c r="HMM68" s="14"/>
      <c r="HMN68" s="14"/>
      <c r="HMO68" s="14"/>
      <c r="HMP68" s="14"/>
      <c r="HMQ68" s="14"/>
      <c r="HMR68" s="14"/>
      <c r="HMS68" s="14"/>
      <c r="HMT68" s="14"/>
      <c r="HMU68" s="14"/>
      <c r="HMV68" s="14"/>
      <c r="HMW68" s="14"/>
      <c r="HMX68" s="14"/>
      <c r="HMY68" s="14"/>
      <c r="HMZ68" s="14"/>
      <c r="HNA68" s="14"/>
      <c r="HNB68" s="14"/>
      <c r="HNC68" s="14"/>
      <c r="HND68" s="14"/>
      <c r="HNE68" s="14"/>
      <c r="HNF68" s="14"/>
      <c r="HNG68" s="14"/>
      <c r="HNH68" s="14"/>
      <c r="HNI68" s="14"/>
      <c r="HNJ68" s="14"/>
      <c r="HNK68" s="14"/>
      <c r="HNL68" s="14"/>
      <c r="HNM68" s="14"/>
      <c r="HNN68" s="14"/>
      <c r="HNO68" s="14"/>
      <c r="HNP68" s="14"/>
      <c r="HNQ68" s="14"/>
      <c r="HNR68" s="14"/>
      <c r="HNS68" s="14"/>
      <c r="HNT68" s="14"/>
      <c r="HNU68" s="14"/>
      <c r="HNV68" s="14"/>
      <c r="HNW68" s="14"/>
      <c r="HNX68" s="14"/>
      <c r="HNY68" s="14"/>
      <c r="HNZ68" s="14"/>
      <c r="HOA68" s="14"/>
      <c r="HOB68" s="14"/>
      <c r="HOC68" s="14"/>
      <c r="HOD68" s="14"/>
      <c r="HOE68" s="14"/>
      <c r="HOF68" s="14"/>
      <c r="HOG68" s="14"/>
      <c r="HOH68" s="14"/>
      <c r="HOI68" s="14"/>
      <c r="HOJ68" s="14"/>
      <c r="HOK68" s="14"/>
      <c r="HOL68" s="14"/>
      <c r="HOM68" s="14"/>
      <c r="HON68" s="14"/>
      <c r="HOO68" s="14"/>
      <c r="HOP68" s="14"/>
      <c r="HOQ68" s="14"/>
      <c r="HOR68" s="14"/>
      <c r="HOS68" s="14"/>
      <c r="HOT68" s="14"/>
      <c r="HOU68" s="14"/>
      <c r="HOV68" s="14"/>
      <c r="HOW68" s="14"/>
      <c r="HOX68" s="14"/>
      <c r="HOY68" s="14"/>
      <c r="HOZ68" s="14"/>
      <c r="HPA68" s="14"/>
      <c r="HPB68" s="14"/>
      <c r="HPC68" s="14"/>
      <c r="HPD68" s="14"/>
      <c r="HPE68" s="14"/>
      <c r="HPF68" s="14"/>
      <c r="HPG68" s="14"/>
      <c r="HPH68" s="14"/>
      <c r="HPI68" s="14"/>
      <c r="HPJ68" s="14"/>
      <c r="HPK68" s="14"/>
      <c r="HPL68" s="14"/>
      <c r="HPM68" s="14"/>
      <c r="HPN68" s="14"/>
      <c r="HPO68" s="14"/>
      <c r="HPP68" s="14"/>
      <c r="HPQ68" s="14"/>
      <c r="HPR68" s="14"/>
      <c r="HPS68" s="14"/>
      <c r="HPT68" s="14"/>
      <c r="HPU68" s="14"/>
      <c r="HPV68" s="14"/>
      <c r="HPW68" s="14"/>
      <c r="HPX68" s="14"/>
      <c r="HPY68" s="14"/>
      <c r="HPZ68" s="14"/>
      <c r="HQA68" s="14"/>
      <c r="HQB68" s="14"/>
      <c r="HQC68" s="14"/>
      <c r="HQD68" s="14"/>
      <c r="HQE68" s="14"/>
      <c r="HQF68" s="14"/>
      <c r="HQG68" s="14"/>
      <c r="HQH68" s="14"/>
      <c r="HQI68" s="14"/>
      <c r="HQJ68" s="14"/>
      <c r="HQK68" s="14"/>
      <c r="HQL68" s="14"/>
      <c r="HQM68" s="14"/>
      <c r="HQN68" s="14"/>
      <c r="HQO68" s="14"/>
      <c r="HQP68" s="14"/>
      <c r="HQQ68" s="14"/>
      <c r="HQR68" s="14"/>
      <c r="HQS68" s="14"/>
      <c r="HQT68" s="14"/>
      <c r="HQU68" s="14"/>
      <c r="HQV68" s="14"/>
      <c r="HQW68" s="14"/>
      <c r="HQX68" s="14"/>
      <c r="HQY68" s="14"/>
      <c r="HQZ68" s="14"/>
      <c r="HRA68" s="14"/>
      <c r="HRB68" s="14"/>
      <c r="HRC68" s="14"/>
      <c r="HRD68" s="14"/>
      <c r="HRE68" s="14"/>
      <c r="HRF68" s="14"/>
      <c r="HRG68" s="14"/>
      <c r="HRH68" s="14"/>
      <c r="HRI68" s="14"/>
      <c r="HRJ68" s="14"/>
      <c r="HRK68" s="14"/>
      <c r="HRL68" s="14"/>
      <c r="HRM68" s="14"/>
      <c r="HRN68" s="14"/>
      <c r="HRO68" s="14"/>
      <c r="HRP68" s="14"/>
      <c r="HRQ68" s="14"/>
      <c r="HRR68" s="14"/>
      <c r="HRS68" s="14"/>
      <c r="HRT68" s="14"/>
      <c r="HRU68" s="14"/>
      <c r="HRV68" s="14"/>
      <c r="HRW68" s="14"/>
      <c r="HRX68" s="14"/>
      <c r="HRY68" s="14"/>
      <c r="HRZ68" s="14"/>
      <c r="HSA68" s="14"/>
      <c r="HSB68" s="14"/>
      <c r="HSC68" s="14"/>
      <c r="HSD68" s="14"/>
      <c r="HSE68" s="14"/>
      <c r="HSF68" s="14"/>
      <c r="HSG68" s="14"/>
      <c r="HSH68" s="14"/>
      <c r="HSI68" s="14"/>
      <c r="HSJ68" s="14"/>
      <c r="HSK68" s="14"/>
      <c r="HSL68" s="14"/>
      <c r="HSM68" s="14"/>
      <c r="HSN68" s="14"/>
      <c r="HSO68" s="14"/>
      <c r="HSP68" s="14"/>
      <c r="HSQ68" s="14"/>
      <c r="HSR68" s="14"/>
      <c r="HSS68" s="14"/>
      <c r="HST68" s="14"/>
      <c r="HSU68" s="14"/>
      <c r="HSV68" s="14"/>
      <c r="HSW68" s="14"/>
      <c r="HSX68" s="14"/>
      <c r="HSY68" s="14"/>
      <c r="HSZ68" s="14"/>
      <c r="HTA68" s="14"/>
      <c r="HTB68" s="14"/>
      <c r="HTC68" s="14"/>
      <c r="HTD68" s="14"/>
      <c r="HTE68" s="14"/>
      <c r="HTF68" s="14"/>
      <c r="HTG68" s="14"/>
      <c r="HTH68" s="14"/>
      <c r="HTI68" s="14"/>
      <c r="HTJ68" s="14"/>
      <c r="HTK68" s="14"/>
      <c r="HTL68" s="14"/>
      <c r="HTM68" s="14"/>
      <c r="HTN68" s="14"/>
      <c r="HTO68" s="14"/>
      <c r="HTP68" s="14"/>
      <c r="HTQ68" s="14"/>
      <c r="HTR68" s="14"/>
      <c r="HTS68" s="14"/>
      <c r="HTT68" s="14"/>
      <c r="HTU68" s="14"/>
      <c r="HTV68" s="14"/>
      <c r="HTW68" s="14"/>
      <c r="HTX68" s="14"/>
      <c r="HTY68" s="14"/>
      <c r="HTZ68" s="14"/>
      <c r="HUA68" s="14"/>
      <c r="HUB68" s="14"/>
      <c r="HUC68" s="14"/>
      <c r="HUD68" s="14"/>
      <c r="HUE68" s="14"/>
      <c r="HUF68" s="14"/>
      <c r="HUG68" s="14"/>
      <c r="HUH68" s="14"/>
      <c r="HUI68" s="14"/>
      <c r="HUJ68" s="14"/>
      <c r="HUK68" s="14"/>
      <c r="HUL68" s="14"/>
      <c r="HUM68" s="14"/>
      <c r="HUN68" s="14"/>
      <c r="HUO68" s="14"/>
      <c r="HUP68" s="14"/>
      <c r="HUQ68" s="14"/>
      <c r="HUR68" s="14"/>
      <c r="HUS68" s="14"/>
      <c r="HUT68" s="14"/>
      <c r="HUU68" s="14"/>
      <c r="HUV68" s="14"/>
      <c r="HUW68" s="14"/>
      <c r="HUX68" s="14"/>
      <c r="HUY68" s="14"/>
      <c r="HUZ68" s="14"/>
      <c r="HVA68" s="14"/>
      <c r="HVB68" s="14"/>
      <c r="HVC68" s="14"/>
      <c r="HVD68" s="14"/>
      <c r="HVE68" s="14"/>
      <c r="HVF68" s="14"/>
      <c r="HVG68" s="14"/>
      <c r="HVH68" s="14"/>
      <c r="HVI68" s="14"/>
      <c r="HVJ68" s="14"/>
      <c r="HVK68" s="14"/>
      <c r="HVL68" s="14"/>
      <c r="HVM68" s="14"/>
      <c r="HVN68" s="14"/>
      <c r="HVO68" s="14"/>
      <c r="HVP68" s="14"/>
      <c r="HVQ68" s="14"/>
      <c r="HVR68" s="14"/>
      <c r="HVS68" s="14"/>
      <c r="HVT68" s="14"/>
      <c r="HVU68" s="14"/>
      <c r="HVV68" s="14"/>
      <c r="HVW68" s="14"/>
      <c r="HVX68" s="14"/>
      <c r="HVY68" s="14"/>
      <c r="HVZ68" s="14"/>
      <c r="HWA68" s="14"/>
      <c r="HWB68" s="14"/>
      <c r="HWC68" s="14"/>
      <c r="HWD68" s="14"/>
      <c r="HWE68" s="14"/>
      <c r="HWF68" s="14"/>
      <c r="HWG68" s="14"/>
      <c r="HWH68" s="14"/>
      <c r="HWI68" s="14"/>
      <c r="HWJ68" s="14"/>
      <c r="HWK68" s="14"/>
      <c r="HWL68" s="14"/>
      <c r="HWM68" s="14"/>
      <c r="HWN68" s="14"/>
      <c r="HWO68" s="14"/>
      <c r="HWP68" s="14"/>
      <c r="HWQ68" s="14"/>
      <c r="HWR68" s="14"/>
      <c r="HWS68" s="14"/>
      <c r="HWT68" s="14"/>
      <c r="HWU68" s="14"/>
      <c r="HWV68" s="14"/>
      <c r="HWW68" s="14"/>
      <c r="HWX68" s="14"/>
      <c r="HWY68" s="14"/>
      <c r="HWZ68" s="14"/>
      <c r="HXA68" s="14"/>
      <c r="HXB68" s="14"/>
      <c r="HXC68" s="14"/>
      <c r="HXD68" s="14"/>
      <c r="HXE68" s="14"/>
      <c r="HXF68" s="14"/>
      <c r="HXG68" s="14"/>
      <c r="HXH68" s="14"/>
      <c r="HXI68" s="14"/>
      <c r="HXJ68" s="14"/>
      <c r="HXK68" s="14"/>
      <c r="HXL68" s="14"/>
      <c r="HXM68" s="14"/>
      <c r="HXN68" s="14"/>
      <c r="HXO68" s="14"/>
      <c r="HXP68" s="14"/>
      <c r="HXQ68" s="14"/>
      <c r="HXR68" s="14"/>
      <c r="HXS68" s="14"/>
      <c r="HXT68" s="14"/>
      <c r="HXU68" s="14"/>
      <c r="HXV68" s="14"/>
      <c r="HXW68" s="14"/>
      <c r="HXX68" s="14"/>
      <c r="HXY68" s="14"/>
      <c r="HXZ68" s="14"/>
      <c r="HYA68" s="14"/>
      <c r="HYB68" s="14"/>
      <c r="HYC68" s="14"/>
      <c r="HYD68" s="14"/>
      <c r="HYE68" s="14"/>
      <c r="HYF68" s="14"/>
      <c r="HYG68" s="14"/>
      <c r="HYH68" s="14"/>
      <c r="HYI68" s="14"/>
      <c r="HYJ68" s="14"/>
      <c r="HYK68" s="14"/>
      <c r="HYL68" s="14"/>
      <c r="HYM68" s="14"/>
      <c r="HYN68" s="14"/>
      <c r="HYO68" s="14"/>
      <c r="HYP68" s="14"/>
      <c r="HYQ68" s="14"/>
      <c r="HYR68" s="14"/>
      <c r="HYS68" s="14"/>
      <c r="HYT68" s="14"/>
      <c r="HYU68" s="14"/>
      <c r="HYV68" s="14"/>
      <c r="HYW68" s="14"/>
      <c r="HYX68" s="14"/>
      <c r="HYY68" s="14"/>
      <c r="HYZ68" s="14"/>
      <c r="HZA68" s="14"/>
      <c r="HZB68" s="14"/>
      <c r="HZC68" s="14"/>
      <c r="HZD68" s="14"/>
      <c r="HZE68" s="14"/>
      <c r="HZF68" s="14"/>
      <c r="HZG68" s="14"/>
      <c r="HZH68" s="14"/>
      <c r="HZI68" s="14"/>
      <c r="HZJ68" s="14"/>
      <c r="HZK68" s="14"/>
      <c r="HZL68" s="14"/>
      <c r="HZM68" s="14"/>
      <c r="HZN68" s="14"/>
      <c r="HZO68" s="14"/>
      <c r="HZP68" s="14"/>
      <c r="HZQ68" s="14"/>
      <c r="HZR68" s="14"/>
      <c r="HZS68" s="14"/>
      <c r="HZT68" s="14"/>
      <c r="HZU68" s="14"/>
      <c r="HZV68" s="14"/>
      <c r="HZW68" s="14"/>
      <c r="HZX68" s="14"/>
      <c r="HZY68" s="14"/>
      <c r="HZZ68" s="14"/>
      <c r="IAA68" s="14"/>
      <c r="IAB68" s="14"/>
      <c r="IAC68" s="14"/>
      <c r="IAD68" s="14"/>
      <c r="IAE68" s="14"/>
      <c r="IAF68" s="14"/>
      <c r="IAG68" s="14"/>
      <c r="IAH68" s="14"/>
      <c r="IAI68" s="14"/>
      <c r="IAJ68" s="14"/>
      <c r="IAK68" s="14"/>
      <c r="IAL68" s="14"/>
      <c r="IAM68" s="14"/>
      <c r="IAN68" s="14"/>
      <c r="IAO68" s="14"/>
      <c r="IAP68" s="14"/>
      <c r="IAQ68" s="14"/>
      <c r="IAR68" s="14"/>
      <c r="IAS68" s="14"/>
      <c r="IAT68" s="14"/>
      <c r="IAU68" s="14"/>
      <c r="IAV68" s="14"/>
      <c r="IAW68" s="14"/>
      <c r="IAX68" s="14"/>
      <c r="IAY68" s="14"/>
      <c r="IAZ68" s="14"/>
      <c r="IBA68" s="14"/>
      <c r="IBB68" s="14"/>
      <c r="IBC68" s="14"/>
      <c r="IBD68" s="14"/>
      <c r="IBE68" s="14"/>
      <c r="IBF68" s="14"/>
      <c r="IBG68" s="14"/>
      <c r="IBH68" s="14"/>
      <c r="IBI68" s="14"/>
      <c r="IBJ68" s="14"/>
      <c r="IBK68" s="14"/>
      <c r="IBL68" s="14"/>
      <c r="IBM68" s="14"/>
      <c r="IBN68" s="14"/>
      <c r="IBO68" s="14"/>
      <c r="IBP68" s="14"/>
      <c r="IBQ68" s="14"/>
      <c r="IBR68" s="14"/>
      <c r="IBS68" s="14"/>
      <c r="IBT68" s="14"/>
      <c r="IBU68" s="14"/>
      <c r="IBV68" s="14"/>
      <c r="IBW68" s="14"/>
      <c r="IBX68" s="14"/>
      <c r="IBY68" s="14"/>
      <c r="IBZ68" s="14"/>
      <c r="ICA68" s="14"/>
      <c r="ICB68" s="14"/>
      <c r="ICC68" s="14"/>
      <c r="ICD68" s="14"/>
      <c r="ICE68" s="14"/>
      <c r="ICF68" s="14"/>
      <c r="ICG68" s="14"/>
      <c r="ICH68" s="14"/>
      <c r="ICI68" s="14"/>
      <c r="ICJ68" s="14"/>
      <c r="ICK68" s="14"/>
      <c r="ICL68" s="14"/>
      <c r="ICM68" s="14"/>
      <c r="ICN68" s="14"/>
      <c r="ICO68" s="14"/>
      <c r="ICP68" s="14"/>
      <c r="ICQ68" s="14"/>
      <c r="ICR68" s="14"/>
      <c r="ICS68" s="14"/>
      <c r="ICT68" s="14"/>
      <c r="ICU68" s="14"/>
      <c r="ICV68" s="14"/>
      <c r="ICW68" s="14"/>
      <c r="ICX68" s="14"/>
      <c r="ICY68" s="14"/>
      <c r="ICZ68" s="14"/>
      <c r="IDA68" s="14"/>
      <c r="IDB68" s="14"/>
      <c r="IDC68" s="14"/>
      <c r="IDD68" s="14"/>
      <c r="IDE68" s="14"/>
      <c r="IDF68" s="14"/>
      <c r="IDG68" s="14"/>
      <c r="IDH68" s="14"/>
      <c r="IDI68" s="14"/>
      <c r="IDJ68" s="14"/>
      <c r="IDK68" s="14"/>
      <c r="IDL68" s="14"/>
      <c r="IDM68" s="14"/>
      <c r="IDN68" s="14"/>
      <c r="IDO68" s="14"/>
      <c r="IDP68" s="14"/>
      <c r="IDQ68" s="14"/>
      <c r="IDR68" s="14"/>
      <c r="IDS68" s="14"/>
      <c r="IDT68" s="14"/>
      <c r="IDU68" s="14"/>
      <c r="IDV68" s="14"/>
      <c r="IDW68" s="14"/>
      <c r="IDX68" s="14"/>
      <c r="IDY68" s="14"/>
      <c r="IDZ68" s="14"/>
      <c r="IEA68" s="14"/>
      <c r="IEB68" s="14"/>
      <c r="IEC68" s="14"/>
      <c r="IED68" s="14"/>
      <c r="IEE68" s="14"/>
      <c r="IEF68" s="14"/>
      <c r="IEG68" s="14"/>
      <c r="IEH68" s="14"/>
      <c r="IEI68" s="14"/>
      <c r="IEJ68" s="14"/>
      <c r="IEK68" s="14"/>
      <c r="IEL68" s="14"/>
      <c r="IEM68" s="14"/>
      <c r="IEN68" s="14"/>
      <c r="IEO68" s="14"/>
      <c r="IEP68" s="14"/>
      <c r="IEQ68" s="14"/>
      <c r="IER68" s="14"/>
      <c r="IES68" s="14"/>
      <c r="IET68" s="14"/>
      <c r="IEU68" s="14"/>
      <c r="IEV68" s="14"/>
      <c r="IEW68" s="14"/>
      <c r="IEX68" s="14"/>
      <c r="IEY68" s="14"/>
      <c r="IEZ68" s="14"/>
      <c r="IFA68" s="14"/>
      <c r="IFB68" s="14"/>
      <c r="IFC68" s="14"/>
      <c r="IFD68" s="14"/>
      <c r="IFE68" s="14"/>
      <c r="IFF68" s="14"/>
      <c r="IFG68" s="14"/>
      <c r="IFH68" s="14"/>
      <c r="IFI68" s="14"/>
      <c r="IFJ68" s="14"/>
      <c r="IFK68" s="14"/>
      <c r="IFL68" s="14"/>
      <c r="IFM68" s="14"/>
      <c r="IFN68" s="14"/>
      <c r="IFO68" s="14"/>
      <c r="IFP68" s="14"/>
      <c r="IFQ68" s="14"/>
      <c r="IFR68" s="14"/>
      <c r="IFS68" s="14"/>
      <c r="IFT68" s="14"/>
      <c r="IFU68" s="14"/>
      <c r="IFV68" s="14"/>
      <c r="IFW68" s="14"/>
      <c r="IFX68" s="14"/>
      <c r="IFY68" s="14"/>
      <c r="IFZ68" s="14"/>
      <c r="IGA68" s="14"/>
      <c r="IGB68" s="14"/>
      <c r="IGC68" s="14"/>
      <c r="IGD68" s="14"/>
      <c r="IGE68" s="14"/>
      <c r="IGF68" s="14"/>
      <c r="IGG68" s="14"/>
      <c r="IGH68" s="14"/>
      <c r="IGI68" s="14"/>
      <c r="IGJ68" s="14"/>
      <c r="IGK68" s="14"/>
      <c r="IGL68" s="14"/>
      <c r="IGM68" s="14"/>
      <c r="IGN68" s="14"/>
      <c r="IGO68" s="14"/>
      <c r="IGP68" s="14"/>
      <c r="IGQ68" s="14"/>
      <c r="IGR68" s="14"/>
      <c r="IGS68" s="14"/>
      <c r="IGT68" s="14"/>
      <c r="IGU68" s="14"/>
      <c r="IGV68" s="14"/>
      <c r="IGW68" s="14"/>
      <c r="IGX68" s="14"/>
      <c r="IGY68" s="14"/>
      <c r="IGZ68" s="14"/>
      <c r="IHA68" s="14"/>
      <c r="IHB68" s="14"/>
      <c r="IHC68" s="14"/>
      <c r="IHD68" s="14"/>
      <c r="IHE68" s="14"/>
      <c r="IHF68" s="14"/>
      <c r="IHG68" s="14"/>
      <c r="IHH68" s="14"/>
      <c r="IHI68" s="14"/>
      <c r="IHJ68" s="14"/>
      <c r="IHK68" s="14"/>
      <c r="IHL68" s="14"/>
      <c r="IHM68" s="14"/>
      <c r="IHN68" s="14"/>
      <c r="IHO68" s="14"/>
      <c r="IHP68" s="14"/>
      <c r="IHQ68" s="14"/>
      <c r="IHR68" s="14"/>
      <c r="IHS68" s="14"/>
      <c r="IHT68" s="14"/>
      <c r="IHU68" s="14"/>
      <c r="IHV68" s="14"/>
      <c r="IHW68" s="14"/>
      <c r="IHX68" s="14"/>
      <c r="IHY68" s="14"/>
      <c r="IHZ68" s="14"/>
      <c r="IIA68" s="14"/>
      <c r="IIB68" s="14"/>
      <c r="IIC68" s="14"/>
      <c r="IID68" s="14"/>
      <c r="IIE68" s="14"/>
      <c r="IIF68" s="14"/>
      <c r="IIG68" s="14"/>
      <c r="IIH68" s="14"/>
      <c r="III68" s="14"/>
      <c r="IIJ68" s="14"/>
      <c r="IIK68" s="14"/>
      <c r="IIL68" s="14"/>
      <c r="IIM68" s="14"/>
      <c r="IIN68" s="14"/>
      <c r="IIO68" s="14"/>
      <c r="IIP68" s="14"/>
      <c r="IIQ68" s="14"/>
      <c r="IIR68" s="14"/>
      <c r="IIS68" s="14"/>
      <c r="IIT68" s="14"/>
      <c r="IIU68" s="14"/>
      <c r="IIV68" s="14"/>
      <c r="IIW68" s="14"/>
      <c r="IIX68" s="14"/>
      <c r="IIY68" s="14"/>
      <c r="IIZ68" s="14"/>
      <c r="IJA68" s="14"/>
      <c r="IJB68" s="14"/>
      <c r="IJC68" s="14"/>
      <c r="IJD68" s="14"/>
      <c r="IJE68" s="14"/>
      <c r="IJF68" s="14"/>
      <c r="IJG68" s="14"/>
      <c r="IJH68" s="14"/>
      <c r="IJI68" s="14"/>
      <c r="IJJ68" s="14"/>
      <c r="IJK68" s="14"/>
      <c r="IJL68" s="14"/>
      <c r="IJM68" s="14"/>
      <c r="IJN68" s="14"/>
      <c r="IJO68" s="14"/>
      <c r="IJP68" s="14"/>
      <c r="IJQ68" s="14"/>
      <c r="IJR68" s="14"/>
      <c r="IJS68" s="14"/>
      <c r="IJT68" s="14"/>
      <c r="IJU68" s="14"/>
      <c r="IJV68" s="14"/>
      <c r="IJW68" s="14"/>
      <c r="IJX68" s="14"/>
      <c r="IJY68" s="14"/>
      <c r="IJZ68" s="14"/>
      <c r="IKA68" s="14"/>
      <c r="IKB68" s="14"/>
      <c r="IKC68" s="14"/>
      <c r="IKD68" s="14"/>
      <c r="IKE68" s="14"/>
      <c r="IKF68" s="14"/>
      <c r="IKG68" s="14"/>
      <c r="IKH68" s="14"/>
      <c r="IKI68" s="14"/>
      <c r="IKJ68" s="14"/>
      <c r="IKK68" s="14"/>
      <c r="IKL68" s="14"/>
      <c r="IKM68" s="14"/>
      <c r="IKN68" s="14"/>
      <c r="IKO68" s="14"/>
      <c r="IKP68" s="14"/>
      <c r="IKQ68" s="14"/>
      <c r="IKR68" s="14"/>
      <c r="IKS68" s="14"/>
      <c r="IKT68" s="14"/>
      <c r="IKU68" s="14"/>
      <c r="IKV68" s="14"/>
      <c r="IKW68" s="14"/>
      <c r="IKX68" s="14"/>
      <c r="IKY68" s="14"/>
      <c r="IKZ68" s="14"/>
      <c r="ILA68" s="14"/>
      <c r="ILB68" s="14"/>
      <c r="ILC68" s="14"/>
      <c r="ILD68" s="14"/>
      <c r="ILE68" s="14"/>
      <c r="ILF68" s="14"/>
      <c r="ILG68" s="14"/>
      <c r="ILH68" s="14"/>
      <c r="ILI68" s="14"/>
      <c r="ILJ68" s="14"/>
      <c r="ILK68" s="14"/>
      <c r="ILL68" s="14"/>
      <c r="ILM68" s="14"/>
      <c r="ILN68" s="14"/>
      <c r="ILO68" s="14"/>
      <c r="ILP68" s="14"/>
      <c r="ILQ68" s="14"/>
      <c r="ILR68" s="14"/>
      <c r="ILS68" s="14"/>
      <c r="ILT68" s="14"/>
      <c r="ILU68" s="14"/>
      <c r="ILV68" s="14"/>
      <c r="ILW68" s="14"/>
      <c r="ILX68" s="14"/>
      <c r="ILY68" s="14"/>
      <c r="ILZ68" s="14"/>
      <c r="IMA68" s="14"/>
      <c r="IMB68" s="14"/>
      <c r="IMC68" s="14"/>
      <c r="IMD68" s="14"/>
      <c r="IME68" s="14"/>
      <c r="IMF68" s="14"/>
      <c r="IMG68" s="14"/>
      <c r="IMH68" s="14"/>
      <c r="IMI68" s="14"/>
      <c r="IMJ68" s="14"/>
      <c r="IMK68" s="14"/>
      <c r="IML68" s="14"/>
      <c r="IMM68" s="14"/>
      <c r="IMN68" s="14"/>
      <c r="IMO68" s="14"/>
      <c r="IMP68" s="14"/>
      <c r="IMQ68" s="14"/>
      <c r="IMR68" s="14"/>
      <c r="IMS68" s="14"/>
      <c r="IMT68" s="14"/>
      <c r="IMU68" s="14"/>
      <c r="IMV68" s="14"/>
      <c r="IMW68" s="14"/>
      <c r="IMX68" s="14"/>
      <c r="IMY68" s="14"/>
      <c r="IMZ68" s="14"/>
      <c r="INA68" s="14"/>
      <c r="INB68" s="14"/>
      <c r="INC68" s="14"/>
      <c r="IND68" s="14"/>
      <c r="INE68" s="14"/>
      <c r="INF68" s="14"/>
      <c r="ING68" s="14"/>
      <c r="INH68" s="14"/>
      <c r="INI68" s="14"/>
      <c r="INJ68" s="14"/>
      <c r="INK68" s="14"/>
      <c r="INL68" s="14"/>
      <c r="INM68" s="14"/>
      <c r="INN68" s="14"/>
      <c r="INO68" s="14"/>
      <c r="INP68" s="14"/>
      <c r="INQ68" s="14"/>
      <c r="INR68" s="14"/>
      <c r="INS68" s="14"/>
      <c r="INT68" s="14"/>
      <c r="INU68" s="14"/>
      <c r="INV68" s="14"/>
      <c r="INW68" s="14"/>
      <c r="INX68" s="14"/>
      <c r="INY68" s="14"/>
      <c r="INZ68" s="14"/>
      <c r="IOA68" s="14"/>
      <c r="IOB68" s="14"/>
      <c r="IOC68" s="14"/>
      <c r="IOD68" s="14"/>
      <c r="IOE68" s="14"/>
      <c r="IOF68" s="14"/>
      <c r="IOG68" s="14"/>
      <c r="IOH68" s="14"/>
      <c r="IOI68" s="14"/>
      <c r="IOJ68" s="14"/>
      <c r="IOK68" s="14"/>
      <c r="IOL68" s="14"/>
      <c r="IOM68" s="14"/>
      <c r="ION68" s="14"/>
      <c r="IOO68" s="14"/>
      <c r="IOP68" s="14"/>
      <c r="IOQ68" s="14"/>
      <c r="IOR68" s="14"/>
      <c r="IOS68" s="14"/>
      <c r="IOT68" s="14"/>
      <c r="IOU68" s="14"/>
      <c r="IOV68" s="14"/>
      <c r="IOW68" s="14"/>
      <c r="IOX68" s="14"/>
      <c r="IOY68" s="14"/>
      <c r="IOZ68" s="14"/>
      <c r="IPA68" s="14"/>
      <c r="IPB68" s="14"/>
      <c r="IPC68" s="14"/>
      <c r="IPD68" s="14"/>
      <c r="IPE68" s="14"/>
      <c r="IPF68" s="14"/>
      <c r="IPG68" s="14"/>
      <c r="IPH68" s="14"/>
      <c r="IPI68" s="14"/>
      <c r="IPJ68" s="14"/>
      <c r="IPK68" s="14"/>
      <c r="IPL68" s="14"/>
      <c r="IPM68" s="14"/>
      <c r="IPN68" s="14"/>
      <c r="IPO68" s="14"/>
      <c r="IPP68" s="14"/>
      <c r="IPQ68" s="14"/>
      <c r="IPR68" s="14"/>
      <c r="IPS68" s="14"/>
      <c r="IPT68" s="14"/>
      <c r="IPU68" s="14"/>
      <c r="IPV68" s="14"/>
      <c r="IPW68" s="14"/>
      <c r="IPX68" s="14"/>
      <c r="IPY68" s="14"/>
      <c r="IPZ68" s="14"/>
      <c r="IQA68" s="14"/>
      <c r="IQB68" s="14"/>
      <c r="IQC68" s="14"/>
      <c r="IQD68" s="14"/>
      <c r="IQE68" s="14"/>
      <c r="IQF68" s="14"/>
      <c r="IQG68" s="14"/>
      <c r="IQH68" s="14"/>
      <c r="IQI68" s="14"/>
      <c r="IQJ68" s="14"/>
      <c r="IQK68" s="14"/>
      <c r="IQL68" s="14"/>
      <c r="IQM68" s="14"/>
      <c r="IQN68" s="14"/>
      <c r="IQO68" s="14"/>
      <c r="IQP68" s="14"/>
      <c r="IQQ68" s="14"/>
      <c r="IQR68" s="14"/>
      <c r="IQS68" s="14"/>
      <c r="IQT68" s="14"/>
      <c r="IQU68" s="14"/>
      <c r="IQV68" s="14"/>
      <c r="IQW68" s="14"/>
      <c r="IQX68" s="14"/>
      <c r="IQY68" s="14"/>
      <c r="IQZ68" s="14"/>
      <c r="IRA68" s="14"/>
      <c r="IRB68" s="14"/>
      <c r="IRC68" s="14"/>
      <c r="IRD68" s="14"/>
      <c r="IRE68" s="14"/>
      <c r="IRF68" s="14"/>
      <c r="IRG68" s="14"/>
      <c r="IRH68" s="14"/>
      <c r="IRI68" s="14"/>
      <c r="IRJ68" s="14"/>
      <c r="IRK68" s="14"/>
      <c r="IRL68" s="14"/>
      <c r="IRM68" s="14"/>
      <c r="IRN68" s="14"/>
      <c r="IRO68" s="14"/>
      <c r="IRP68" s="14"/>
      <c r="IRQ68" s="14"/>
      <c r="IRR68" s="14"/>
      <c r="IRS68" s="14"/>
      <c r="IRT68" s="14"/>
      <c r="IRU68" s="14"/>
      <c r="IRV68" s="14"/>
      <c r="IRW68" s="14"/>
      <c r="IRX68" s="14"/>
      <c r="IRY68" s="14"/>
      <c r="IRZ68" s="14"/>
      <c r="ISA68" s="14"/>
      <c r="ISB68" s="14"/>
      <c r="ISC68" s="14"/>
      <c r="ISD68" s="14"/>
      <c r="ISE68" s="14"/>
      <c r="ISF68" s="14"/>
      <c r="ISG68" s="14"/>
      <c r="ISH68" s="14"/>
      <c r="ISI68" s="14"/>
      <c r="ISJ68" s="14"/>
      <c r="ISK68" s="14"/>
      <c r="ISL68" s="14"/>
      <c r="ISM68" s="14"/>
      <c r="ISN68" s="14"/>
      <c r="ISO68" s="14"/>
      <c r="ISP68" s="14"/>
      <c r="ISQ68" s="14"/>
      <c r="ISR68" s="14"/>
      <c r="ISS68" s="14"/>
      <c r="IST68" s="14"/>
      <c r="ISU68" s="14"/>
      <c r="ISV68" s="14"/>
      <c r="ISW68" s="14"/>
      <c r="ISX68" s="14"/>
      <c r="ISY68" s="14"/>
      <c r="ISZ68" s="14"/>
      <c r="ITA68" s="14"/>
      <c r="ITB68" s="14"/>
      <c r="ITC68" s="14"/>
      <c r="ITD68" s="14"/>
      <c r="ITE68" s="14"/>
      <c r="ITF68" s="14"/>
      <c r="ITG68" s="14"/>
      <c r="ITH68" s="14"/>
      <c r="ITI68" s="14"/>
      <c r="ITJ68" s="14"/>
      <c r="ITK68" s="14"/>
      <c r="ITL68" s="14"/>
      <c r="ITM68" s="14"/>
      <c r="ITN68" s="14"/>
      <c r="ITO68" s="14"/>
      <c r="ITP68" s="14"/>
      <c r="ITQ68" s="14"/>
      <c r="ITR68" s="14"/>
      <c r="ITS68" s="14"/>
      <c r="ITT68" s="14"/>
      <c r="ITU68" s="14"/>
      <c r="ITV68" s="14"/>
      <c r="ITW68" s="14"/>
      <c r="ITX68" s="14"/>
      <c r="ITY68" s="14"/>
      <c r="ITZ68" s="14"/>
      <c r="IUA68" s="14"/>
      <c r="IUB68" s="14"/>
      <c r="IUC68" s="14"/>
      <c r="IUD68" s="14"/>
      <c r="IUE68" s="14"/>
      <c r="IUF68" s="14"/>
      <c r="IUG68" s="14"/>
      <c r="IUH68" s="14"/>
      <c r="IUI68" s="14"/>
      <c r="IUJ68" s="14"/>
      <c r="IUK68" s="14"/>
      <c r="IUL68" s="14"/>
      <c r="IUM68" s="14"/>
      <c r="IUN68" s="14"/>
      <c r="IUO68" s="14"/>
      <c r="IUP68" s="14"/>
      <c r="IUQ68" s="14"/>
      <c r="IUR68" s="14"/>
      <c r="IUS68" s="14"/>
      <c r="IUT68" s="14"/>
      <c r="IUU68" s="14"/>
      <c r="IUV68" s="14"/>
      <c r="IUW68" s="14"/>
      <c r="IUX68" s="14"/>
      <c r="IUY68" s="14"/>
      <c r="IUZ68" s="14"/>
      <c r="IVA68" s="14"/>
      <c r="IVB68" s="14"/>
      <c r="IVC68" s="14"/>
      <c r="IVD68" s="14"/>
      <c r="IVE68" s="14"/>
      <c r="IVF68" s="14"/>
      <c r="IVG68" s="14"/>
      <c r="IVH68" s="14"/>
      <c r="IVI68" s="14"/>
      <c r="IVJ68" s="14"/>
      <c r="IVK68" s="14"/>
      <c r="IVL68" s="14"/>
      <c r="IVM68" s="14"/>
      <c r="IVN68" s="14"/>
      <c r="IVO68" s="14"/>
      <c r="IVP68" s="14"/>
      <c r="IVQ68" s="14"/>
      <c r="IVR68" s="14"/>
      <c r="IVS68" s="14"/>
      <c r="IVT68" s="14"/>
      <c r="IVU68" s="14"/>
      <c r="IVV68" s="14"/>
      <c r="IVW68" s="14"/>
      <c r="IVX68" s="14"/>
      <c r="IVY68" s="14"/>
      <c r="IVZ68" s="14"/>
      <c r="IWA68" s="14"/>
      <c r="IWB68" s="14"/>
      <c r="IWC68" s="14"/>
      <c r="IWD68" s="14"/>
      <c r="IWE68" s="14"/>
      <c r="IWF68" s="14"/>
      <c r="IWG68" s="14"/>
      <c r="IWH68" s="14"/>
      <c r="IWI68" s="14"/>
      <c r="IWJ68" s="14"/>
      <c r="IWK68" s="14"/>
      <c r="IWL68" s="14"/>
      <c r="IWM68" s="14"/>
      <c r="IWN68" s="14"/>
      <c r="IWO68" s="14"/>
      <c r="IWP68" s="14"/>
      <c r="IWQ68" s="14"/>
      <c r="IWR68" s="14"/>
      <c r="IWS68" s="14"/>
      <c r="IWT68" s="14"/>
      <c r="IWU68" s="14"/>
      <c r="IWV68" s="14"/>
      <c r="IWW68" s="14"/>
      <c r="IWX68" s="14"/>
      <c r="IWY68" s="14"/>
      <c r="IWZ68" s="14"/>
      <c r="IXA68" s="14"/>
      <c r="IXB68" s="14"/>
      <c r="IXC68" s="14"/>
      <c r="IXD68" s="14"/>
      <c r="IXE68" s="14"/>
      <c r="IXF68" s="14"/>
      <c r="IXG68" s="14"/>
      <c r="IXH68" s="14"/>
      <c r="IXI68" s="14"/>
      <c r="IXJ68" s="14"/>
      <c r="IXK68" s="14"/>
      <c r="IXL68" s="14"/>
      <c r="IXM68" s="14"/>
      <c r="IXN68" s="14"/>
      <c r="IXO68" s="14"/>
      <c r="IXP68" s="14"/>
      <c r="IXQ68" s="14"/>
      <c r="IXR68" s="14"/>
      <c r="IXS68" s="14"/>
      <c r="IXT68" s="14"/>
      <c r="IXU68" s="14"/>
      <c r="IXV68" s="14"/>
      <c r="IXW68" s="14"/>
      <c r="IXX68" s="14"/>
      <c r="IXY68" s="14"/>
      <c r="IXZ68" s="14"/>
      <c r="IYA68" s="14"/>
      <c r="IYB68" s="14"/>
      <c r="IYC68" s="14"/>
      <c r="IYD68" s="14"/>
      <c r="IYE68" s="14"/>
      <c r="IYF68" s="14"/>
      <c r="IYG68" s="14"/>
      <c r="IYH68" s="14"/>
      <c r="IYI68" s="14"/>
      <c r="IYJ68" s="14"/>
      <c r="IYK68" s="14"/>
      <c r="IYL68" s="14"/>
      <c r="IYM68" s="14"/>
      <c r="IYN68" s="14"/>
      <c r="IYO68" s="14"/>
      <c r="IYP68" s="14"/>
      <c r="IYQ68" s="14"/>
      <c r="IYR68" s="14"/>
      <c r="IYS68" s="14"/>
      <c r="IYT68" s="14"/>
      <c r="IYU68" s="14"/>
      <c r="IYV68" s="14"/>
      <c r="IYW68" s="14"/>
      <c r="IYX68" s="14"/>
      <c r="IYY68" s="14"/>
      <c r="IYZ68" s="14"/>
      <c r="IZA68" s="14"/>
      <c r="IZB68" s="14"/>
      <c r="IZC68" s="14"/>
      <c r="IZD68" s="14"/>
      <c r="IZE68" s="14"/>
      <c r="IZF68" s="14"/>
      <c r="IZG68" s="14"/>
      <c r="IZH68" s="14"/>
      <c r="IZI68" s="14"/>
      <c r="IZJ68" s="14"/>
      <c r="IZK68" s="14"/>
      <c r="IZL68" s="14"/>
      <c r="IZM68" s="14"/>
      <c r="IZN68" s="14"/>
      <c r="IZO68" s="14"/>
      <c r="IZP68" s="14"/>
      <c r="IZQ68" s="14"/>
      <c r="IZR68" s="14"/>
      <c r="IZS68" s="14"/>
      <c r="IZT68" s="14"/>
      <c r="IZU68" s="14"/>
      <c r="IZV68" s="14"/>
      <c r="IZW68" s="14"/>
      <c r="IZX68" s="14"/>
      <c r="IZY68" s="14"/>
      <c r="IZZ68" s="14"/>
      <c r="JAA68" s="14"/>
      <c r="JAB68" s="14"/>
      <c r="JAC68" s="14"/>
      <c r="JAD68" s="14"/>
      <c r="JAE68" s="14"/>
      <c r="JAF68" s="14"/>
      <c r="JAG68" s="14"/>
      <c r="JAH68" s="14"/>
      <c r="JAI68" s="14"/>
      <c r="JAJ68" s="14"/>
      <c r="JAK68" s="14"/>
      <c r="JAL68" s="14"/>
      <c r="JAM68" s="14"/>
      <c r="JAN68" s="14"/>
      <c r="JAO68" s="14"/>
      <c r="JAP68" s="14"/>
      <c r="JAQ68" s="14"/>
      <c r="JAR68" s="14"/>
      <c r="JAS68" s="14"/>
      <c r="JAT68" s="14"/>
      <c r="JAU68" s="14"/>
      <c r="JAV68" s="14"/>
      <c r="JAW68" s="14"/>
      <c r="JAX68" s="14"/>
      <c r="JAY68" s="14"/>
      <c r="JAZ68" s="14"/>
      <c r="JBA68" s="14"/>
      <c r="JBB68" s="14"/>
      <c r="JBC68" s="14"/>
      <c r="JBD68" s="14"/>
      <c r="JBE68" s="14"/>
      <c r="JBF68" s="14"/>
      <c r="JBG68" s="14"/>
      <c r="JBH68" s="14"/>
      <c r="JBI68" s="14"/>
      <c r="JBJ68" s="14"/>
      <c r="JBK68" s="14"/>
      <c r="JBL68" s="14"/>
      <c r="JBM68" s="14"/>
      <c r="JBN68" s="14"/>
      <c r="JBO68" s="14"/>
      <c r="JBP68" s="14"/>
      <c r="JBQ68" s="14"/>
      <c r="JBR68" s="14"/>
      <c r="JBS68" s="14"/>
      <c r="JBT68" s="14"/>
      <c r="JBU68" s="14"/>
      <c r="JBV68" s="14"/>
      <c r="JBW68" s="14"/>
      <c r="JBX68" s="14"/>
      <c r="JBY68" s="14"/>
      <c r="JBZ68" s="14"/>
      <c r="JCA68" s="14"/>
      <c r="JCB68" s="14"/>
      <c r="JCC68" s="14"/>
      <c r="JCD68" s="14"/>
      <c r="JCE68" s="14"/>
      <c r="JCF68" s="14"/>
      <c r="JCG68" s="14"/>
      <c r="JCH68" s="14"/>
      <c r="JCI68" s="14"/>
      <c r="JCJ68" s="14"/>
      <c r="JCK68" s="14"/>
      <c r="JCL68" s="14"/>
      <c r="JCM68" s="14"/>
      <c r="JCN68" s="14"/>
      <c r="JCO68" s="14"/>
      <c r="JCP68" s="14"/>
      <c r="JCQ68" s="14"/>
      <c r="JCR68" s="14"/>
      <c r="JCS68" s="14"/>
      <c r="JCT68" s="14"/>
      <c r="JCU68" s="14"/>
      <c r="JCV68" s="14"/>
      <c r="JCW68" s="14"/>
      <c r="JCX68" s="14"/>
      <c r="JCY68" s="14"/>
      <c r="JCZ68" s="14"/>
      <c r="JDA68" s="14"/>
      <c r="JDB68" s="14"/>
      <c r="JDC68" s="14"/>
      <c r="JDD68" s="14"/>
      <c r="JDE68" s="14"/>
      <c r="JDF68" s="14"/>
      <c r="JDG68" s="14"/>
      <c r="JDH68" s="14"/>
      <c r="JDI68" s="14"/>
      <c r="JDJ68" s="14"/>
      <c r="JDK68" s="14"/>
      <c r="JDL68" s="14"/>
      <c r="JDM68" s="14"/>
      <c r="JDN68" s="14"/>
      <c r="JDO68" s="14"/>
      <c r="JDP68" s="14"/>
      <c r="JDQ68" s="14"/>
      <c r="JDR68" s="14"/>
      <c r="JDS68" s="14"/>
      <c r="JDT68" s="14"/>
      <c r="JDU68" s="14"/>
      <c r="JDV68" s="14"/>
      <c r="JDW68" s="14"/>
      <c r="JDX68" s="14"/>
      <c r="JDY68" s="14"/>
      <c r="JDZ68" s="14"/>
      <c r="JEA68" s="14"/>
      <c r="JEB68" s="14"/>
      <c r="JEC68" s="14"/>
      <c r="JED68" s="14"/>
      <c r="JEE68" s="14"/>
      <c r="JEF68" s="14"/>
      <c r="JEG68" s="14"/>
      <c r="JEH68" s="14"/>
      <c r="JEI68" s="14"/>
      <c r="JEJ68" s="14"/>
      <c r="JEK68" s="14"/>
      <c r="JEL68" s="14"/>
      <c r="JEM68" s="14"/>
      <c r="JEN68" s="14"/>
      <c r="JEO68" s="14"/>
      <c r="JEP68" s="14"/>
      <c r="JEQ68" s="14"/>
      <c r="JER68" s="14"/>
      <c r="JES68" s="14"/>
      <c r="JET68" s="14"/>
      <c r="JEU68" s="14"/>
      <c r="JEV68" s="14"/>
      <c r="JEW68" s="14"/>
      <c r="JEX68" s="14"/>
      <c r="JEY68" s="14"/>
      <c r="JEZ68" s="14"/>
      <c r="JFA68" s="14"/>
      <c r="JFB68" s="14"/>
      <c r="JFC68" s="14"/>
      <c r="JFD68" s="14"/>
      <c r="JFE68" s="14"/>
      <c r="JFF68" s="14"/>
      <c r="JFG68" s="14"/>
      <c r="JFH68" s="14"/>
      <c r="JFI68" s="14"/>
      <c r="JFJ68" s="14"/>
      <c r="JFK68" s="14"/>
      <c r="JFL68" s="14"/>
      <c r="JFM68" s="14"/>
      <c r="JFN68" s="14"/>
      <c r="JFO68" s="14"/>
      <c r="JFP68" s="14"/>
      <c r="JFQ68" s="14"/>
      <c r="JFR68" s="14"/>
      <c r="JFS68" s="14"/>
      <c r="JFT68" s="14"/>
      <c r="JFU68" s="14"/>
      <c r="JFV68" s="14"/>
      <c r="JFW68" s="14"/>
      <c r="JFX68" s="14"/>
      <c r="JFY68" s="14"/>
      <c r="JFZ68" s="14"/>
      <c r="JGA68" s="14"/>
      <c r="JGB68" s="14"/>
      <c r="JGC68" s="14"/>
      <c r="JGD68" s="14"/>
      <c r="JGE68" s="14"/>
      <c r="JGF68" s="14"/>
      <c r="JGG68" s="14"/>
      <c r="JGH68" s="14"/>
      <c r="JGI68" s="14"/>
      <c r="JGJ68" s="14"/>
      <c r="JGK68" s="14"/>
      <c r="JGL68" s="14"/>
      <c r="JGM68" s="14"/>
      <c r="JGN68" s="14"/>
      <c r="JGO68" s="14"/>
      <c r="JGP68" s="14"/>
      <c r="JGQ68" s="14"/>
      <c r="JGR68" s="14"/>
      <c r="JGS68" s="14"/>
      <c r="JGT68" s="14"/>
      <c r="JGU68" s="14"/>
      <c r="JGV68" s="14"/>
      <c r="JGW68" s="14"/>
      <c r="JGX68" s="14"/>
      <c r="JGY68" s="14"/>
      <c r="JGZ68" s="14"/>
      <c r="JHA68" s="14"/>
      <c r="JHB68" s="14"/>
      <c r="JHC68" s="14"/>
      <c r="JHD68" s="14"/>
      <c r="JHE68" s="14"/>
      <c r="JHF68" s="14"/>
      <c r="JHG68" s="14"/>
      <c r="JHH68" s="14"/>
      <c r="JHI68" s="14"/>
      <c r="JHJ68" s="14"/>
      <c r="JHK68" s="14"/>
      <c r="JHL68" s="14"/>
      <c r="JHM68" s="14"/>
      <c r="JHN68" s="14"/>
      <c r="JHO68" s="14"/>
      <c r="JHP68" s="14"/>
      <c r="JHQ68" s="14"/>
      <c r="JHR68" s="14"/>
      <c r="JHS68" s="14"/>
      <c r="JHT68" s="14"/>
      <c r="JHU68" s="14"/>
      <c r="JHV68" s="14"/>
      <c r="JHW68" s="14"/>
      <c r="JHX68" s="14"/>
      <c r="JHY68" s="14"/>
      <c r="JHZ68" s="14"/>
      <c r="JIA68" s="14"/>
      <c r="JIB68" s="14"/>
      <c r="JIC68" s="14"/>
      <c r="JID68" s="14"/>
      <c r="JIE68" s="14"/>
      <c r="JIF68" s="14"/>
      <c r="JIG68" s="14"/>
      <c r="JIH68" s="14"/>
      <c r="JII68" s="14"/>
      <c r="JIJ68" s="14"/>
      <c r="JIK68" s="14"/>
      <c r="JIL68" s="14"/>
      <c r="JIM68" s="14"/>
      <c r="JIN68" s="14"/>
      <c r="JIO68" s="14"/>
      <c r="JIP68" s="14"/>
      <c r="JIQ68" s="14"/>
      <c r="JIR68" s="14"/>
      <c r="JIS68" s="14"/>
      <c r="JIT68" s="14"/>
      <c r="JIU68" s="14"/>
      <c r="JIV68" s="14"/>
      <c r="JIW68" s="14"/>
      <c r="JIX68" s="14"/>
      <c r="JIY68" s="14"/>
      <c r="JIZ68" s="14"/>
      <c r="JJA68" s="14"/>
      <c r="JJB68" s="14"/>
      <c r="JJC68" s="14"/>
      <c r="JJD68" s="14"/>
      <c r="JJE68" s="14"/>
      <c r="JJF68" s="14"/>
      <c r="JJG68" s="14"/>
      <c r="JJH68" s="14"/>
      <c r="JJI68" s="14"/>
      <c r="JJJ68" s="14"/>
      <c r="JJK68" s="14"/>
      <c r="JJL68" s="14"/>
      <c r="JJM68" s="14"/>
      <c r="JJN68" s="14"/>
      <c r="JJO68" s="14"/>
      <c r="JJP68" s="14"/>
      <c r="JJQ68" s="14"/>
      <c r="JJR68" s="14"/>
      <c r="JJS68" s="14"/>
      <c r="JJT68" s="14"/>
      <c r="JJU68" s="14"/>
      <c r="JJV68" s="14"/>
      <c r="JJW68" s="14"/>
      <c r="JJX68" s="14"/>
      <c r="JJY68" s="14"/>
      <c r="JJZ68" s="14"/>
      <c r="JKA68" s="14"/>
      <c r="JKB68" s="14"/>
      <c r="JKC68" s="14"/>
      <c r="JKD68" s="14"/>
      <c r="JKE68" s="14"/>
      <c r="JKF68" s="14"/>
      <c r="JKG68" s="14"/>
      <c r="JKH68" s="14"/>
      <c r="JKI68" s="14"/>
      <c r="JKJ68" s="14"/>
      <c r="JKK68" s="14"/>
      <c r="JKL68" s="14"/>
      <c r="JKM68" s="14"/>
      <c r="JKN68" s="14"/>
      <c r="JKO68" s="14"/>
      <c r="JKP68" s="14"/>
      <c r="JKQ68" s="14"/>
      <c r="JKR68" s="14"/>
      <c r="JKS68" s="14"/>
      <c r="JKT68" s="14"/>
      <c r="JKU68" s="14"/>
      <c r="JKV68" s="14"/>
      <c r="JKW68" s="14"/>
      <c r="JKX68" s="14"/>
      <c r="JKY68" s="14"/>
      <c r="JKZ68" s="14"/>
      <c r="JLA68" s="14"/>
      <c r="JLB68" s="14"/>
      <c r="JLC68" s="14"/>
      <c r="JLD68" s="14"/>
      <c r="JLE68" s="14"/>
      <c r="JLF68" s="14"/>
      <c r="JLG68" s="14"/>
      <c r="JLH68" s="14"/>
      <c r="JLI68" s="14"/>
      <c r="JLJ68" s="14"/>
      <c r="JLK68" s="14"/>
      <c r="JLL68" s="14"/>
      <c r="JLM68" s="14"/>
      <c r="JLN68" s="14"/>
      <c r="JLO68" s="14"/>
      <c r="JLP68" s="14"/>
      <c r="JLQ68" s="14"/>
      <c r="JLR68" s="14"/>
      <c r="JLS68" s="14"/>
      <c r="JLT68" s="14"/>
      <c r="JLU68" s="14"/>
      <c r="JLV68" s="14"/>
      <c r="JLW68" s="14"/>
      <c r="JLX68" s="14"/>
      <c r="JLY68" s="14"/>
      <c r="JLZ68" s="14"/>
      <c r="JMA68" s="14"/>
      <c r="JMB68" s="14"/>
      <c r="JMC68" s="14"/>
      <c r="JMD68" s="14"/>
      <c r="JME68" s="14"/>
      <c r="JMF68" s="14"/>
      <c r="JMG68" s="14"/>
      <c r="JMH68" s="14"/>
      <c r="JMI68" s="14"/>
      <c r="JMJ68" s="14"/>
      <c r="JMK68" s="14"/>
      <c r="JML68" s="14"/>
      <c r="JMM68" s="14"/>
      <c r="JMN68" s="14"/>
      <c r="JMO68" s="14"/>
      <c r="JMP68" s="14"/>
      <c r="JMQ68" s="14"/>
      <c r="JMR68" s="14"/>
      <c r="JMS68" s="14"/>
      <c r="JMT68" s="14"/>
      <c r="JMU68" s="14"/>
      <c r="JMV68" s="14"/>
      <c r="JMW68" s="14"/>
      <c r="JMX68" s="14"/>
      <c r="JMY68" s="14"/>
      <c r="JMZ68" s="14"/>
      <c r="JNA68" s="14"/>
      <c r="JNB68" s="14"/>
      <c r="JNC68" s="14"/>
      <c r="JND68" s="14"/>
      <c r="JNE68" s="14"/>
      <c r="JNF68" s="14"/>
      <c r="JNG68" s="14"/>
      <c r="JNH68" s="14"/>
      <c r="JNI68" s="14"/>
      <c r="JNJ68" s="14"/>
      <c r="JNK68" s="14"/>
      <c r="JNL68" s="14"/>
      <c r="JNM68" s="14"/>
      <c r="JNN68" s="14"/>
      <c r="JNO68" s="14"/>
      <c r="JNP68" s="14"/>
      <c r="JNQ68" s="14"/>
      <c r="JNR68" s="14"/>
      <c r="JNS68" s="14"/>
      <c r="JNT68" s="14"/>
      <c r="JNU68" s="14"/>
      <c r="JNV68" s="14"/>
      <c r="JNW68" s="14"/>
      <c r="JNX68" s="14"/>
      <c r="JNY68" s="14"/>
      <c r="JNZ68" s="14"/>
      <c r="JOA68" s="14"/>
      <c r="JOB68" s="14"/>
      <c r="JOC68" s="14"/>
      <c r="JOD68" s="14"/>
      <c r="JOE68" s="14"/>
      <c r="JOF68" s="14"/>
      <c r="JOG68" s="14"/>
      <c r="JOH68" s="14"/>
      <c r="JOI68" s="14"/>
      <c r="JOJ68" s="14"/>
      <c r="JOK68" s="14"/>
      <c r="JOL68" s="14"/>
      <c r="JOM68" s="14"/>
      <c r="JON68" s="14"/>
      <c r="JOO68" s="14"/>
      <c r="JOP68" s="14"/>
      <c r="JOQ68" s="14"/>
      <c r="JOR68" s="14"/>
      <c r="JOS68" s="14"/>
      <c r="JOT68" s="14"/>
      <c r="JOU68" s="14"/>
      <c r="JOV68" s="14"/>
      <c r="JOW68" s="14"/>
      <c r="JOX68" s="14"/>
      <c r="JOY68" s="14"/>
      <c r="JOZ68" s="14"/>
      <c r="JPA68" s="14"/>
      <c r="JPB68" s="14"/>
      <c r="JPC68" s="14"/>
      <c r="JPD68" s="14"/>
      <c r="JPE68" s="14"/>
      <c r="JPF68" s="14"/>
      <c r="JPG68" s="14"/>
      <c r="JPH68" s="14"/>
      <c r="JPI68" s="14"/>
      <c r="JPJ68" s="14"/>
      <c r="JPK68" s="14"/>
      <c r="JPL68" s="14"/>
      <c r="JPM68" s="14"/>
      <c r="JPN68" s="14"/>
      <c r="JPO68" s="14"/>
      <c r="JPP68" s="14"/>
      <c r="JPQ68" s="14"/>
      <c r="JPR68" s="14"/>
      <c r="JPS68" s="14"/>
      <c r="JPT68" s="14"/>
      <c r="JPU68" s="14"/>
      <c r="JPV68" s="14"/>
      <c r="JPW68" s="14"/>
      <c r="JPX68" s="14"/>
      <c r="JPY68" s="14"/>
      <c r="JPZ68" s="14"/>
      <c r="JQA68" s="14"/>
      <c r="JQB68" s="14"/>
      <c r="JQC68" s="14"/>
      <c r="JQD68" s="14"/>
      <c r="JQE68" s="14"/>
      <c r="JQF68" s="14"/>
      <c r="JQG68" s="14"/>
      <c r="JQH68" s="14"/>
      <c r="JQI68" s="14"/>
      <c r="JQJ68" s="14"/>
      <c r="JQK68" s="14"/>
      <c r="JQL68" s="14"/>
      <c r="JQM68" s="14"/>
      <c r="JQN68" s="14"/>
      <c r="JQO68" s="14"/>
      <c r="JQP68" s="14"/>
      <c r="JQQ68" s="14"/>
      <c r="JQR68" s="14"/>
      <c r="JQS68" s="14"/>
      <c r="JQT68" s="14"/>
      <c r="JQU68" s="14"/>
      <c r="JQV68" s="14"/>
      <c r="JQW68" s="14"/>
      <c r="JQX68" s="14"/>
      <c r="JQY68" s="14"/>
      <c r="JQZ68" s="14"/>
      <c r="JRA68" s="14"/>
      <c r="JRB68" s="14"/>
      <c r="JRC68" s="14"/>
      <c r="JRD68" s="14"/>
      <c r="JRE68" s="14"/>
      <c r="JRF68" s="14"/>
      <c r="JRG68" s="14"/>
      <c r="JRH68" s="14"/>
      <c r="JRI68" s="14"/>
      <c r="JRJ68" s="14"/>
      <c r="JRK68" s="14"/>
      <c r="JRL68" s="14"/>
      <c r="JRM68" s="14"/>
      <c r="JRN68" s="14"/>
      <c r="JRO68" s="14"/>
      <c r="JRP68" s="14"/>
      <c r="JRQ68" s="14"/>
      <c r="JRR68" s="14"/>
      <c r="JRS68" s="14"/>
      <c r="JRT68" s="14"/>
      <c r="JRU68" s="14"/>
      <c r="JRV68" s="14"/>
      <c r="JRW68" s="14"/>
      <c r="JRX68" s="14"/>
      <c r="JRY68" s="14"/>
      <c r="JRZ68" s="14"/>
      <c r="JSA68" s="14"/>
      <c r="JSB68" s="14"/>
      <c r="JSC68" s="14"/>
      <c r="JSD68" s="14"/>
      <c r="JSE68" s="14"/>
      <c r="JSF68" s="14"/>
      <c r="JSG68" s="14"/>
      <c r="JSH68" s="14"/>
      <c r="JSI68" s="14"/>
      <c r="JSJ68" s="14"/>
      <c r="JSK68" s="14"/>
      <c r="JSL68" s="14"/>
      <c r="JSM68" s="14"/>
      <c r="JSN68" s="14"/>
      <c r="JSO68" s="14"/>
      <c r="JSP68" s="14"/>
      <c r="JSQ68" s="14"/>
      <c r="JSR68" s="14"/>
      <c r="JSS68" s="14"/>
      <c r="JST68" s="14"/>
      <c r="JSU68" s="14"/>
      <c r="JSV68" s="14"/>
      <c r="JSW68" s="14"/>
      <c r="JSX68" s="14"/>
      <c r="JSY68" s="14"/>
      <c r="JSZ68" s="14"/>
      <c r="JTA68" s="14"/>
      <c r="JTB68" s="14"/>
      <c r="JTC68" s="14"/>
      <c r="JTD68" s="14"/>
      <c r="JTE68" s="14"/>
      <c r="JTF68" s="14"/>
      <c r="JTG68" s="14"/>
      <c r="JTH68" s="14"/>
      <c r="JTI68" s="14"/>
      <c r="JTJ68" s="14"/>
      <c r="JTK68" s="14"/>
      <c r="JTL68" s="14"/>
      <c r="JTM68" s="14"/>
      <c r="JTN68" s="14"/>
      <c r="JTO68" s="14"/>
      <c r="JTP68" s="14"/>
      <c r="JTQ68" s="14"/>
      <c r="JTR68" s="14"/>
      <c r="JTS68" s="14"/>
      <c r="JTT68" s="14"/>
      <c r="JTU68" s="14"/>
      <c r="JTV68" s="14"/>
      <c r="JTW68" s="14"/>
      <c r="JTX68" s="14"/>
      <c r="JTY68" s="14"/>
      <c r="JTZ68" s="14"/>
      <c r="JUA68" s="14"/>
      <c r="JUB68" s="14"/>
      <c r="JUC68" s="14"/>
      <c r="JUD68" s="14"/>
      <c r="JUE68" s="14"/>
      <c r="JUF68" s="14"/>
      <c r="JUG68" s="14"/>
      <c r="JUH68" s="14"/>
      <c r="JUI68" s="14"/>
      <c r="JUJ68" s="14"/>
      <c r="JUK68" s="14"/>
      <c r="JUL68" s="14"/>
      <c r="JUM68" s="14"/>
      <c r="JUN68" s="14"/>
      <c r="JUO68" s="14"/>
      <c r="JUP68" s="14"/>
      <c r="JUQ68" s="14"/>
      <c r="JUR68" s="14"/>
      <c r="JUS68" s="14"/>
      <c r="JUT68" s="14"/>
      <c r="JUU68" s="14"/>
      <c r="JUV68" s="14"/>
      <c r="JUW68" s="14"/>
      <c r="JUX68" s="14"/>
      <c r="JUY68" s="14"/>
      <c r="JUZ68" s="14"/>
      <c r="JVA68" s="14"/>
      <c r="JVB68" s="14"/>
      <c r="JVC68" s="14"/>
      <c r="JVD68" s="14"/>
      <c r="JVE68" s="14"/>
      <c r="JVF68" s="14"/>
      <c r="JVG68" s="14"/>
      <c r="JVH68" s="14"/>
      <c r="JVI68" s="14"/>
      <c r="JVJ68" s="14"/>
      <c r="JVK68" s="14"/>
      <c r="JVL68" s="14"/>
      <c r="JVM68" s="14"/>
      <c r="JVN68" s="14"/>
      <c r="JVO68" s="14"/>
      <c r="JVP68" s="14"/>
      <c r="JVQ68" s="14"/>
      <c r="JVR68" s="14"/>
      <c r="JVS68" s="14"/>
      <c r="JVT68" s="14"/>
      <c r="JVU68" s="14"/>
      <c r="JVV68" s="14"/>
      <c r="JVW68" s="14"/>
      <c r="JVX68" s="14"/>
      <c r="JVY68" s="14"/>
      <c r="JVZ68" s="14"/>
      <c r="JWA68" s="14"/>
      <c r="JWB68" s="14"/>
      <c r="JWC68" s="14"/>
      <c r="JWD68" s="14"/>
      <c r="JWE68" s="14"/>
      <c r="JWF68" s="14"/>
      <c r="JWG68" s="14"/>
      <c r="JWH68" s="14"/>
      <c r="JWI68" s="14"/>
      <c r="JWJ68" s="14"/>
      <c r="JWK68" s="14"/>
      <c r="JWL68" s="14"/>
      <c r="JWM68" s="14"/>
      <c r="JWN68" s="14"/>
      <c r="JWO68" s="14"/>
      <c r="JWP68" s="14"/>
      <c r="JWQ68" s="14"/>
      <c r="JWR68" s="14"/>
      <c r="JWS68" s="14"/>
      <c r="JWT68" s="14"/>
      <c r="JWU68" s="14"/>
      <c r="JWV68" s="14"/>
      <c r="JWW68" s="14"/>
      <c r="JWX68" s="14"/>
      <c r="JWY68" s="14"/>
      <c r="JWZ68" s="14"/>
      <c r="JXA68" s="14"/>
      <c r="JXB68" s="14"/>
      <c r="JXC68" s="14"/>
      <c r="JXD68" s="14"/>
      <c r="JXE68" s="14"/>
      <c r="JXF68" s="14"/>
      <c r="JXG68" s="14"/>
      <c r="JXH68" s="14"/>
      <c r="JXI68" s="14"/>
      <c r="JXJ68" s="14"/>
      <c r="JXK68" s="14"/>
      <c r="JXL68" s="14"/>
      <c r="JXM68" s="14"/>
      <c r="JXN68" s="14"/>
      <c r="JXO68" s="14"/>
      <c r="JXP68" s="14"/>
      <c r="JXQ68" s="14"/>
      <c r="JXR68" s="14"/>
      <c r="JXS68" s="14"/>
      <c r="JXT68" s="14"/>
      <c r="JXU68" s="14"/>
      <c r="JXV68" s="14"/>
      <c r="JXW68" s="14"/>
      <c r="JXX68" s="14"/>
      <c r="JXY68" s="14"/>
      <c r="JXZ68" s="14"/>
      <c r="JYA68" s="14"/>
      <c r="JYB68" s="14"/>
      <c r="JYC68" s="14"/>
      <c r="JYD68" s="14"/>
      <c r="JYE68" s="14"/>
      <c r="JYF68" s="14"/>
      <c r="JYG68" s="14"/>
      <c r="JYH68" s="14"/>
      <c r="JYI68" s="14"/>
      <c r="JYJ68" s="14"/>
      <c r="JYK68" s="14"/>
      <c r="JYL68" s="14"/>
      <c r="JYM68" s="14"/>
      <c r="JYN68" s="14"/>
      <c r="JYO68" s="14"/>
      <c r="JYP68" s="14"/>
      <c r="JYQ68" s="14"/>
      <c r="JYR68" s="14"/>
      <c r="JYS68" s="14"/>
      <c r="JYT68" s="14"/>
      <c r="JYU68" s="14"/>
      <c r="JYV68" s="14"/>
      <c r="JYW68" s="14"/>
      <c r="JYX68" s="14"/>
      <c r="JYY68" s="14"/>
      <c r="JYZ68" s="14"/>
      <c r="JZA68" s="14"/>
      <c r="JZB68" s="14"/>
      <c r="JZC68" s="14"/>
      <c r="JZD68" s="14"/>
      <c r="JZE68" s="14"/>
      <c r="JZF68" s="14"/>
      <c r="JZG68" s="14"/>
      <c r="JZH68" s="14"/>
      <c r="JZI68" s="14"/>
      <c r="JZJ68" s="14"/>
      <c r="JZK68" s="14"/>
      <c r="JZL68" s="14"/>
      <c r="JZM68" s="14"/>
      <c r="JZN68" s="14"/>
      <c r="JZO68" s="14"/>
      <c r="JZP68" s="14"/>
      <c r="JZQ68" s="14"/>
      <c r="JZR68" s="14"/>
      <c r="JZS68" s="14"/>
      <c r="JZT68" s="14"/>
      <c r="JZU68" s="14"/>
      <c r="JZV68" s="14"/>
      <c r="JZW68" s="14"/>
      <c r="JZX68" s="14"/>
      <c r="JZY68" s="14"/>
      <c r="JZZ68" s="14"/>
      <c r="KAA68" s="14"/>
      <c r="KAB68" s="14"/>
      <c r="KAC68" s="14"/>
      <c r="KAD68" s="14"/>
      <c r="KAE68" s="14"/>
      <c r="KAF68" s="14"/>
      <c r="KAG68" s="14"/>
      <c r="KAH68" s="14"/>
      <c r="KAI68" s="14"/>
      <c r="KAJ68" s="14"/>
      <c r="KAK68" s="14"/>
      <c r="KAL68" s="14"/>
      <c r="KAM68" s="14"/>
      <c r="KAN68" s="14"/>
      <c r="KAO68" s="14"/>
      <c r="KAP68" s="14"/>
      <c r="KAQ68" s="14"/>
      <c r="KAR68" s="14"/>
      <c r="KAS68" s="14"/>
      <c r="KAT68" s="14"/>
      <c r="KAU68" s="14"/>
      <c r="KAV68" s="14"/>
      <c r="KAW68" s="14"/>
      <c r="KAX68" s="14"/>
      <c r="KAY68" s="14"/>
      <c r="KAZ68" s="14"/>
      <c r="KBA68" s="14"/>
      <c r="KBB68" s="14"/>
      <c r="KBC68" s="14"/>
      <c r="KBD68" s="14"/>
      <c r="KBE68" s="14"/>
      <c r="KBF68" s="14"/>
      <c r="KBG68" s="14"/>
      <c r="KBH68" s="14"/>
      <c r="KBI68" s="14"/>
      <c r="KBJ68" s="14"/>
      <c r="KBK68" s="14"/>
      <c r="KBL68" s="14"/>
      <c r="KBM68" s="14"/>
      <c r="KBN68" s="14"/>
      <c r="KBO68" s="14"/>
      <c r="KBP68" s="14"/>
      <c r="KBQ68" s="14"/>
      <c r="KBR68" s="14"/>
      <c r="KBS68" s="14"/>
      <c r="KBT68" s="14"/>
      <c r="KBU68" s="14"/>
      <c r="KBV68" s="14"/>
      <c r="KBW68" s="14"/>
      <c r="KBX68" s="14"/>
      <c r="KBY68" s="14"/>
      <c r="KBZ68" s="14"/>
      <c r="KCA68" s="14"/>
      <c r="KCB68" s="14"/>
      <c r="KCC68" s="14"/>
      <c r="KCD68" s="14"/>
      <c r="KCE68" s="14"/>
      <c r="KCF68" s="14"/>
      <c r="KCG68" s="14"/>
      <c r="KCH68" s="14"/>
      <c r="KCI68" s="14"/>
      <c r="KCJ68" s="14"/>
      <c r="KCK68" s="14"/>
      <c r="KCL68" s="14"/>
      <c r="KCM68" s="14"/>
      <c r="KCN68" s="14"/>
      <c r="KCO68" s="14"/>
      <c r="KCP68" s="14"/>
      <c r="KCQ68" s="14"/>
      <c r="KCR68" s="14"/>
      <c r="KCS68" s="14"/>
      <c r="KCT68" s="14"/>
      <c r="KCU68" s="14"/>
      <c r="KCV68" s="14"/>
      <c r="KCW68" s="14"/>
      <c r="KCX68" s="14"/>
      <c r="KCY68" s="14"/>
      <c r="KCZ68" s="14"/>
      <c r="KDA68" s="14"/>
      <c r="KDB68" s="14"/>
      <c r="KDC68" s="14"/>
      <c r="KDD68" s="14"/>
      <c r="KDE68" s="14"/>
      <c r="KDF68" s="14"/>
      <c r="KDG68" s="14"/>
      <c r="KDH68" s="14"/>
      <c r="KDI68" s="14"/>
      <c r="KDJ68" s="14"/>
      <c r="KDK68" s="14"/>
      <c r="KDL68" s="14"/>
      <c r="KDM68" s="14"/>
      <c r="KDN68" s="14"/>
      <c r="KDO68" s="14"/>
      <c r="KDP68" s="14"/>
      <c r="KDQ68" s="14"/>
      <c r="KDR68" s="14"/>
      <c r="KDS68" s="14"/>
      <c r="KDT68" s="14"/>
      <c r="KDU68" s="14"/>
      <c r="KDV68" s="14"/>
      <c r="KDW68" s="14"/>
      <c r="KDX68" s="14"/>
      <c r="KDY68" s="14"/>
      <c r="KDZ68" s="14"/>
      <c r="KEA68" s="14"/>
      <c r="KEB68" s="14"/>
      <c r="KEC68" s="14"/>
      <c r="KED68" s="14"/>
      <c r="KEE68" s="14"/>
      <c r="KEF68" s="14"/>
      <c r="KEG68" s="14"/>
      <c r="KEH68" s="14"/>
      <c r="KEI68" s="14"/>
      <c r="KEJ68" s="14"/>
      <c r="KEK68" s="14"/>
      <c r="KEL68" s="14"/>
      <c r="KEM68" s="14"/>
      <c r="KEN68" s="14"/>
      <c r="KEO68" s="14"/>
      <c r="KEP68" s="14"/>
      <c r="KEQ68" s="14"/>
      <c r="KER68" s="14"/>
      <c r="KES68" s="14"/>
      <c r="KET68" s="14"/>
      <c r="KEU68" s="14"/>
      <c r="KEV68" s="14"/>
      <c r="KEW68" s="14"/>
      <c r="KEX68" s="14"/>
      <c r="KEY68" s="14"/>
      <c r="KEZ68" s="14"/>
      <c r="KFA68" s="14"/>
      <c r="KFB68" s="14"/>
      <c r="KFC68" s="14"/>
      <c r="KFD68" s="14"/>
      <c r="KFE68" s="14"/>
      <c r="KFF68" s="14"/>
      <c r="KFG68" s="14"/>
      <c r="KFH68" s="14"/>
      <c r="KFI68" s="14"/>
      <c r="KFJ68" s="14"/>
      <c r="KFK68" s="14"/>
      <c r="KFL68" s="14"/>
      <c r="KFM68" s="14"/>
      <c r="KFN68" s="14"/>
      <c r="KFO68" s="14"/>
      <c r="KFP68" s="14"/>
      <c r="KFQ68" s="14"/>
      <c r="KFR68" s="14"/>
      <c r="KFS68" s="14"/>
      <c r="KFT68" s="14"/>
      <c r="KFU68" s="14"/>
      <c r="KFV68" s="14"/>
      <c r="KFW68" s="14"/>
      <c r="KFX68" s="14"/>
      <c r="KFY68" s="14"/>
      <c r="KFZ68" s="14"/>
      <c r="KGA68" s="14"/>
      <c r="KGB68" s="14"/>
      <c r="KGC68" s="14"/>
      <c r="KGD68" s="14"/>
      <c r="KGE68" s="14"/>
      <c r="KGF68" s="14"/>
      <c r="KGG68" s="14"/>
      <c r="KGH68" s="14"/>
      <c r="KGI68" s="14"/>
      <c r="KGJ68" s="14"/>
      <c r="KGK68" s="14"/>
      <c r="KGL68" s="14"/>
      <c r="KGM68" s="14"/>
      <c r="KGN68" s="14"/>
      <c r="KGO68" s="14"/>
      <c r="KGP68" s="14"/>
      <c r="KGQ68" s="14"/>
      <c r="KGR68" s="14"/>
      <c r="KGS68" s="14"/>
      <c r="KGT68" s="14"/>
      <c r="KGU68" s="14"/>
      <c r="KGV68" s="14"/>
      <c r="KGW68" s="14"/>
      <c r="KGX68" s="14"/>
      <c r="KGY68" s="14"/>
      <c r="KGZ68" s="14"/>
      <c r="KHA68" s="14"/>
      <c r="KHB68" s="14"/>
      <c r="KHC68" s="14"/>
      <c r="KHD68" s="14"/>
      <c r="KHE68" s="14"/>
      <c r="KHF68" s="14"/>
      <c r="KHG68" s="14"/>
      <c r="KHH68" s="14"/>
      <c r="KHI68" s="14"/>
      <c r="KHJ68" s="14"/>
      <c r="KHK68" s="14"/>
      <c r="KHL68" s="14"/>
      <c r="KHM68" s="14"/>
      <c r="KHN68" s="14"/>
      <c r="KHO68" s="14"/>
      <c r="KHP68" s="14"/>
      <c r="KHQ68" s="14"/>
      <c r="KHR68" s="14"/>
      <c r="KHS68" s="14"/>
      <c r="KHT68" s="14"/>
      <c r="KHU68" s="14"/>
      <c r="KHV68" s="14"/>
      <c r="KHW68" s="14"/>
      <c r="KHX68" s="14"/>
      <c r="KHY68" s="14"/>
      <c r="KHZ68" s="14"/>
      <c r="KIA68" s="14"/>
      <c r="KIB68" s="14"/>
      <c r="KIC68" s="14"/>
      <c r="KID68" s="14"/>
      <c r="KIE68" s="14"/>
      <c r="KIF68" s="14"/>
      <c r="KIG68" s="14"/>
      <c r="KIH68" s="14"/>
      <c r="KII68" s="14"/>
      <c r="KIJ68" s="14"/>
      <c r="KIK68" s="14"/>
      <c r="KIL68" s="14"/>
      <c r="KIM68" s="14"/>
      <c r="KIN68" s="14"/>
      <c r="KIO68" s="14"/>
      <c r="KIP68" s="14"/>
      <c r="KIQ68" s="14"/>
      <c r="KIR68" s="14"/>
      <c r="KIS68" s="14"/>
      <c r="KIT68" s="14"/>
      <c r="KIU68" s="14"/>
      <c r="KIV68" s="14"/>
      <c r="KIW68" s="14"/>
      <c r="KIX68" s="14"/>
      <c r="KIY68" s="14"/>
      <c r="KIZ68" s="14"/>
      <c r="KJA68" s="14"/>
      <c r="KJB68" s="14"/>
      <c r="KJC68" s="14"/>
      <c r="KJD68" s="14"/>
      <c r="KJE68" s="14"/>
      <c r="KJF68" s="14"/>
      <c r="KJG68" s="14"/>
      <c r="KJH68" s="14"/>
      <c r="KJI68" s="14"/>
      <c r="KJJ68" s="14"/>
      <c r="KJK68" s="14"/>
      <c r="KJL68" s="14"/>
      <c r="KJM68" s="14"/>
      <c r="KJN68" s="14"/>
      <c r="KJO68" s="14"/>
      <c r="KJP68" s="14"/>
      <c r="KJQ68" s="14"/>
      <c r="KJR68" s="14"/>
      <c r="KJS68" s="14"/>
      <c r="KJT68" s="14"/>
      <c r="KJU68" s="14"/>
      <c r="KJV68" s="14"/>
      <c r="KJW68" s="14"/>
      <c r="KJX68" s="14"/>
      <c r="KJY68" s="14"/>
      <c r="KJZ68" s="14"/>
      <c r="KKA68" s="14"/>
      <c r="KKB68" s="14"/>
      <c r="KKC68" s="14"/>
      <c r="KKD68" s="14"/>
      <c r="KKE68" s="14"/>
      <c r="KKF68" s="14"/>
      <c r="KKG68" s="14"/>
      <c r="KKH68" s="14"/>
      <c r="KKI68" s="14"/>
      <c r="KKJ68" s="14"/>
      <c r="KKK68" s="14"/>
      <c r="KKL68" s="14"/>
      <c r="KKM68" s="14"/>
      <c r="KKN68" s="14"/>
      <c r="KKO68" s="14"/>
      <c r="KKP68" s="14"/>
      <c r="KKQ68" s="14"/>
      <c r="KKR68" s="14"/>
      <c r="KKS68" s="14"/>
      <c r="KKT68" s="14"/>
      <c r="KKU68" s="14"/>
      <c r="KKV68" s="14"/>
      <c r="KKW68" s="14"/>
      <c r="KKX68" s="14"/>
      <c r="KKY68" s="14"/>
      <c r="KKZ68" s="14"/>
      <c r="KLA68" s="14"/>
      <c r="KLB68" s="14"/>
      <c r="KLC68" s="14"/>
      <c r="KLD68" s="14"/>
      <c r="KLE68" s="14"/>
      <c r="KLF68" s="14"/>
      <c r="KLG68" s="14"/>
      <c r="KLH68" s="14"/>
      <c r="KLI68" s="14"/>
      <c r="KLJ68" s="14"/>
      <c r="KLK68" s="14"/>
      <c r="KLL68" s="14"/>
      <c r="KLM68" s="14"/>
      <c r="KLN68" s="14"/>
      <c r="KLO68" s="14"/>
      <c r="KLP68" s="14"/>
      <c r="KLQ68" s="14"/>
      <c r="KLR68" s="14"/>
      <c r="KLS68" s="14"/>
      <c r="KLT68" s="14"/>
      <c r="KLU68" s="14"/>
      <c r="KLV68" s="14"/>
      <c r="KLW68" s="14"/>
      <c r="KLX68" s="14"/>
      <c r="KLY68" s="14"/>
      <c r="KLZ68" s="14"/>
      <c r="KMA68" s="14"/>
      <c r="KMB68" s="14"/>
      <c r="KMC68" s="14"/>
      <c r="KMD68" s="14"/>
      <c r="KME68" s="14"/>
      <c r="KMF68" s="14"/>
      <c r="KMG68" s="14"/>
      <c r="KMH68" s="14"/>
      <c r="KMI68" s="14"/>
      <c r="KMJ68" s="14"/>
      <c r="KMK68" s="14"/>
      <c r="KML68" s="14"/>
      <c r="KMM68" s="14"/>
      <c r="KMN68" s="14"/>
      <c r="KMO68" s="14"/>
      <c r="KMP68" s="14"/>
      <c r="KMQ68" s="14"/>
      <c r="KMR68" s="14"/>
      <c r="KMS68" s="14"/>
      <c r="KMT68" s="14"/>
      <c r="KMU68" s="14"/>
      <c r="KMV68" s="14"/>
      <c r="KMW68" s="14"/>
      <c r="KMX68" s="14"/>
      <c r="KMY68" s="14"/>
      <c r="KMZ68" s="14"/>
      <c r="KNA68" s="14"/>
      <c r="KNB68" s="14"/>
      <c r="KNC68" s="14"/>
      <c r="KND68" s="14"/>
      <c r="KNE68" s="14"/>
      <c r="KNF68" s="14"/>
      <c r="KNG68" s="14"/>
      <c r="KNH68" s="14"/>
      <c r="KNI68" s="14"/>
      <c r="KNJ68" s="14"/>
      <c r="KNK68" s="14"/>
      <c r="KNL68" s="14"/>
      <c r="KNM68" s="14"/>
      <c r="KNN68" s="14"/>
      <c r="KNO68" s="14"/>
      <c r="KNP68" s="14"/>
      <c r="KNQ68" s="14"/>
      <c r="KNR68" s="14"/>
      <c r="KNS68" s="14"/>
      <c r="KNT68" s="14"/>
      <c r="KNU68" s="14"/>
      <c r="KNV68" s="14"/>
      <c r="KNW68" s="14"/>
      <c r="KNX68" s="14"/>
      <c r="KNY68" s="14"/>
      <c r="KNZ68" s="14"/>
      <c r="KOA68" s="14"/>
      <c r="KOB68" s="14"/>
      <c r="KOC68" s="14"/>
      <c r="KOD68" s="14"/>
      <c r="KOE68" s="14"/>
      <c r="KOF68" s="14"/>
      <c r="KOG68" s="14"/>
      <c r="KOH68" s="14"/>
      <c r="KOI68" s="14"/>
      <c r="KOJ68" s="14"/>
      <c r="KOK68" s="14"/>
      <c r="KOL68" s="14"/>
      <c r="KOM68" s="14"/>
      <c r="KON68" s="14"/>
      <c r="KOO68" s="14"/>
      <c r="KOP68" s="14"/>
      <c r="KOQ68" s="14"/>
      <c r="KOR68" s="14"/>
      <c r="KOS68" s="14"/>
      <c r="KOT68" s="14"/>
      <c r="KOU68" s="14"/>
      <c r="KOV68" s="14"/>
      <c r="KOW68" s="14"/>
      <c r="KOX68" s="14"/>
      <c r="KOY68" s="14"/>
      <c r="KOZ68" s="14"/>
      <c r="KPA68" s="14"/>
      <c r="KPB68" s="14"/>
      <c r="KPC68" s="14"/>
      <c r="KPD68" s="14"/>
      <c r="KPE68" s="14"/>
      <c r="KPF68" s="14"/>
      <c r="KPG68" s="14"/>
      <c r="KPH68" s="14"/>
      <c r="KPI68" s="14"/>
      <c r="KPJ68" s="14"/>
      <c r="KPK68" s="14"/>
      <c r="KPL68" s="14"/>
      <c r="KPM68" s="14"/>
      <c r="KPN68" s="14"/>
      <c r="KPO68" s="14"/>
      <c r="KPP68" s="14"/>
      <c r="KPQ68" s="14"/>
      <c r="KPR68" s="14"/>
      <c r="KPS68" s="14"/>
      <c r="KPT68" s="14"/>
      <c r="KPU68" s="14"/>
      <c r="KPV68" s="14"/>
      <c r="KPW68" s="14"/>
      <c r="KPX68" s="14"/>
      <c r="KPY68" s="14"/>
      <c r="KPZ68" s="14"/>
      <c r="KQA68" s="14"/>
      <c r="KQB68" s="14"/>
      <c r="KQC68" s="14"/>
      <c r="KQD68" s="14"/>
      <c r="KQE68" s="14"/>
      <c r="KQF68" s="14"/>
      <c r="KQG68" s="14"/>
      <c r="KQH68" s="14"/>
      <c r="KQI68" s="14"/>
      <c r="KQJ68" s="14"/>
      <c r="KQK68" s="14"/>
      <c r="KQL68" s="14"/>
      <c r="KQM68" s="14"/>
      <c r="KQN68" s="14"/>
      <c r="KQO68" s="14"/>
      <c r="KQP68" s="14"/>
      <c r="KQQ68" s="14"/>
      <c r="KQR68" s="14"/>
      <c r="KQS68" s="14"/>
      <c r="KQT68" s="14"/>
      <c r="KQU68" s="14"/>
      <c r="KQV68" s="14"/>
      <c r="KQW68" s="14"/>
      <c r="KQX68" s="14"/>
      <c r="KQY68" s="14"/>
      <c r="KQZ68" s="14"/>
      <c r="KRA68" s="14"/>
      <c r="KRB68" s="14"/>
      <c r="KRC68" s="14"/>
      <c r="KRD68" s="14"/>
      <c r="KRE68" s="14"/>
      <c r="KRF68" s="14"/>
      <c r="KRG68" s="14"/>
      <c r="KRH68" s="14"/>
      <c r="KRI68" s="14"/>
      <c r="KRJ68" s="14"/>
      <c r="KRK68" s="14"/>
      <c r="KRL68" s="14"/>
      <c r="KRM68" s="14"/>
      <c r="KRN68" s="14"/>
      <c r="KRO68" s="14"/>
      <c r="KRP68" s="14"/>
      <c r="KRQ68" s="14"/>
      <c r="KRR68" s="14"/>
      <c r="KRS68" s="14"/>
      <c r="KRT68" s="14"/>
      <c r="KRU68" s="14"/>
      <c r="KRV68" s="14"/>
      <c r="KRW68" s="14"/>
      <c r="KRX68" s="14"/>
      <c r="KRY68" s="14"/>
      <c r="KRZ68" s="14"/>
      <c r="KSA68" s="14"/>
      <c r="KSB68" s="14"/>
      <c r="KSC68" s="14"/>
      <c r="KSD68" s="14"/>
      <c r="KSE68" s="14"/>
      <c r="KSF68" s="14"/>
      <c r="KSG68" s="14"/>
      <c r="KSH68" s="14"/>
      <c r="KSI68" s="14"/>
      <c r="KSJ68" s="14"/>
      <c r="KSK68" s="14"/>
      <c r="KSL68" s="14"/>
      <c r="KSM68" s="14"/>
      <c r="KSN68" s="14"/>
      <c r="KSO68" s="14"/>
      <c r="KSP68" s="14"/>
      <c r="KSQ68" s="14"/>
      <c r="KSR68" s="14"/>
      <c r="KSS68" s="14"/>
      <c r="KST68" s="14"/>
      <c r="KSU68" s="14"/>
      <c r="KSV68" s="14"/>
      <c r="KSW68" s="14"/>
      <c r="KSX68" s="14"/>
      <c r="KSY68" s="14"/>
      <c r="KSZ68" s="14"/>
      <c r="KTA68" s="14"/>
      <c r="KTB68" s="14"/>
      <c r="KTC68" s="14"/>
      <c r="KTD68" s="14"/>
      <c r="KTE68" s="14"/>
      <c r="KTF68" s="14"/>
      <c r="KTG68" s="14"/>
      <c r="KTH68" s="14"/>
      <c r="KTI68" s="14"/>
      <c r="KTJ68" s="14"/>
      <c r="KTK68" s="14"/>
      <c r="KTL68" s="14"/>
      <c r="KTM68" s="14"/>
      <c r="KTN68" s="14"/>
      <c r="KTO68" s="14"/>
      <c r="KTP68" s="14"/>
      <c r="KTQ68" s="14"/>
      <c r="KTR68" s="14"/>
      <c r="KTS68" s="14"/>
      <c r="KTT68" s="14"/>
      <c r="KTU68" s="14"/>
      <c r="KTV68" s="14"/>
      <c r="KTW68" s="14"/>
      <c r="KTX68" s="14"/>
      <c r="KTY68" s="14"/>
      <c r="KTZ68" s="14"/>
      <c r="KUA68" s="14"/>
      <c r="KUB68" s="14"/>
      <c r="KUC68" s="14"/>
      <c r="KUD68" s="14"/>
      <c r="KUE68" s="14"/>
      <c r="KUF68" s="14"/>
      <c r="KUG68" s="14"/>
      <c r="KUH68" s="14"/>
      <c r="KUI68" s="14"/>
      <c r="KUJ68" s="14"/>
      <c r="KUK68" s="14"/>
      <c r="KUL68" s="14"/>
      <c r="KUM68" s="14"/>
      <c r="KUN68" s="14"/>
      <c r="KUO68" s="14"/>
      <c r="KUP68" s="14"/>
      <c r="KUQ68" s="14"/>
      <c r="KUR68" s="14"/>
      <c r="KUS68" s="14"/>
      <c r="KUT68" s="14"/>
      <c r="KUU68" s="14"/>
      <c r="KUV68" s="14"/>
      <c r="KUW68" s="14"/>
      <c r="KUX68" s="14"/>
      <c r="KUY68" s="14"/>
      <c r="KUZ68" s="14"/>
      <c r="KVA68" s="14"/>
      <c r="KVB68" s="14"/>
      <c r="KVC68" s="14"/>
      <c r="KVD68" s="14"/>
      <c r="KVE68" s="14"/>
      <c r="KVF68" s="14"/>
      <c r="KVG68" s="14"/>
      <c r="KVH68" s="14"/>
      <c r="KVI68" s="14"/>
      <c r="KVJ68" s="14"/>
      <c r="KVK68" s="14"/>
      <c r="KVL68" s="14"/>
      <c r="KVM68" s="14"/>
      <c r="KVN68" s="14"/>
      <c r="KVO68" s="14"/>
      <c r="KVP68" s="14"/>
      <c r="KVQ68" s="14"/>
      <c r="KVR68" s="14"/>
      <c r="KVS68" s="14"/>
      <c r="KVT68" s="14"/>
      <c r="KVU68" s="14"/>
      <c r="KVV68" s="14"/>
      <c r="KVW68" s="14"/>
      <c r="KVX68" s="14"/>
      <c r="KVY68" s="14"/>
      <c r="KVZ68" s="14"/>
      <c r="KWA68" s="14"/>
      <c r="KWB68" s="14"/>
      <c r="KWC68" s="14"/>
      <c r="KWD68" s="14"/>
      <c r="KWE68" s="14"/>
      <c r="KWF68" s="14"/>
      <c r="KWG68" s="14"/>
      <c r="KWH68" s="14"/>
      <c r="KWI68" s="14"/>
      <c r="KWJ68" s="14"/>
      <c r="KWK68" s="14"/>
      <c r="KWL68" s="14"/>
      <c r="KWM68" s="14"/>
      <c r="KWN68" s="14"/>
      <c r="KWO68" s="14"/>
      <c r="KWP68" s="14"/>
      <c r="KWQ68" s="14"/>
      <c r="KWR68" s="14"/>
      <c r="KWS68" s="14"/>
      <c r="KWT68" s="14"/>
      <c r="KWU68" s="14"/>
      <c r="KWV68" s="14"/>
      <c r="KWW68" s="14"/>
      <c r="KWX68" s="14"/>
      <c r="KWY68" s="14"/>
      <c r="KWZ68" s="14"/>
      <c r="KXA68" s="14"/>
      <c r="KXB68" s="14"/>
      <c r="KXC68" s="14"/>
      <c r="KXD68" s="14"/>
      <c r="KXE68" s="14"/>
      <c r="KXF68" s="14"/>
      <c r="KXG68" s="14"/>
      <c r="KXH68" s="14"/>
      <c r="KXI68" s="14"/>
      <c r="KXJ68" s="14"/>
      <c r="KXK68" s="14"/>
      <c r="KXL68" s="14"/>
      <c r="KXM68" s="14"/>
      <c r="KXN68" s="14"/>
      <c r="KXO68" s="14"/>
      <c r="KXP68" s="14"/>
      <c r="KXQ68" s="14"/>
      <c r="KXR68" s="14"/>
      <c r="KXS68" s="14"/>
      <c r="KXT68" s="14"/>
      <c r="KXU68" s="14"/>
      <c r="KXV68" s="14"/>
      <c r="KXW68" s="14"/>
      <c r="KXX68" s="14"/>
      <c r="KXY68" s="14"/>
      <c r="KXZ68" s="14"/>
      <c r="KYA68" s="14"/>
      <c r="KYB68" s="14"/>
      <c r="KYC68" s="14"/>
      <c r="KYD68" s="14"/>
      <c r="KYE68" s="14"/>
      <c r="KYF68" s="14"/>
      <c r="KYG68" s="14"/>
      <c r="KYH68" s="14"/>
      <c r="KYI68" s="14"/>
      <c r="KYJ68" s="14"/>
      <c r="KYK68" s="14"/>
      <c r="KYL68" s="14"/>
      <c r="KYM68" s="14"/>
      <c r="KYN68" s="14"/>
      <c r="KYO68" s="14"/>
      <c r="KYP68" s="14"/>
      <c r="KYQ68" s="14"/>
      <c r="KYR68" s="14"/>
      <c r="KYS68" s="14"/>
      <c r="KYT68" s="14"/>
      <c r="KYU68" s="14"/>
      <c r="KYV68" s="14"/>
      <c r="KYW68" s="14"/>
      <c r="KYX68" s="14"/>
      <c r="KYY68" s="14"/>
      <c r="KYZ68" s="14"/>
      <c r="KZA68" s="14"/>
      <c r="KZB68" s="14"/>
      <c r="KZC68" s="14"/>
      <c r="KZD68" s="14"/>
      <c r="KZE68" s="14"/>
      <c r="KZF68" s="14"/>
      <c r="KZG68" s="14"/>
      <c r="KZH68" s="14"/>
      <c r="KZI68" s="14"/>
      <c r="KZJ68" s="14"/>
      <c r="KZK68" s="14"/>
      <c r="KZL68" s="14"/>
      <c r="KZM68" s="14"/>
      <c r="KZN68" s="14"/>
      <c r="KZO68" s="14"/>
      <c r="KZP68" s="14"/>
      <c r="KZQ68" s="14"/>
      <c r="KZR68" s="14"/>
      <c r="KZS68" s="14"/>
      <c r="KZT68" s="14"/>
      <c r="KZU68" s="14"/>
      <c r="KZV68" s="14"/>
      <c r="KZW68" s="14"/>
      <c r="KZX68" s="14"/>
      <c r="KZY68" s="14"/>
      <c r="KZZ68" s="14"/>
      <c r="LAA68" s="14"/>
      <c r="LAB68" s="14"/>
      <c r="LAC68" s="14"/>
      <c r="LAD68" s="14"/>
      <c r="LAE68" s="14"/>
      <c r="LAF68" s="14"/>
      <c r="LAG68" s="14"/>
      <c r="LAH68" s="14"/>
      <c r="LAI68" s="14"/>
      <c r="LAJ68" s="14"/>
      <c r="LAK68" s="14"/>
      <c r="LAL68" s="14"/>
      <c r="LAM68" s="14"/>
      <c r="LAN68" s="14"/>
      <c r="LAO68" s="14"/>
      <c r="LAP68" s="14"/>
      <c r="LAQ68" s="14"/>
      <c r="LAR68" s="14"/>
      <c r="LAS68" s="14"/>
      <c r="LAT68" s="14"/>
      <c r="LAU68" s="14"/>
      <c r="LAV68" s="14"/>
      <c r="LAW68" s="14"/>
      <c r="LAX68" s="14"/>
      <c r="LAY68" s="14"/>
      <c r="LAZ68" s="14"/>
      <c r="LBA68" s="14"/>
      <c r="LBB68" s="14"/>
      <c r="LBC68" s="14"/>
      <c r="LBD68" s="14"/>
      <c r="LBE68" s="14"/>
      <c r="LBF68" s="14"/>
      <c r="LBG68" s="14"/>
      <c r="LBH68" s="14"/>
      <c r="LBI68" s="14"/>
      <c r="LBJ68" s="14"/>
      <c r="LBK68" s="14"/>
      <c r="LBL68" s="14"/>
      <c r="LBM68" s="14"/>
      <c r="LBN68" s="14"/>
      <c r="LBO68" s="14"/>
      <c r="LBP68" s="14"/>
      <c r="LBQ68" s="14"/>
      <c r="LBR68" s="14"/>
      <c r="LBS68" s="14"/>
      <c r="LBT68" s="14"/>
      <c r="LBU68" s="14"/>
      <c r="LBV68" s="14"/>
      <c r="LBW68" s="14"/>
      <c r="LBX68" s="14"/>
      <c r="LBY68" s="14"/>
      <c r="LBZ68" s="14"/>
      <c r="LCA68" s="14"/>
      <c r="LCB68" s="14"/>
      <c r="LCC68" s="14"/>
      <c r="LCD68" s="14"/>
      <c r="LCE68" s="14"/>
      <c r="LCF68" s="14"/>
      <c r="LCG68" s="14"/>
      <c r="LCH68" s="14"/>
      <c r="LCI68" s="14"/>
      <c r="LCJ68" s="14"/>
      <c r="LCK68" s="14"/>
      <c r="LCL68" s="14"/>
      <c r="LCM68" s="14"/>
      <c r="LCN68" s="14"/>
      <c r="LCO68" s="14"/>
      <c r="LCP68" s="14"/>
      <c r="LCQ68" s="14"/>
      <c r="LCR68" s="14"/>
      <c r="LCS68" s="14"/>
      <c r="LCT68" s="14"/>
      <c r="LCU68" s="14"/>
      <c r="LCV68" s="14"/>
      <c r="LCW68" s="14"/>
      <c r="LCX68" s="14"/>
      <c r="LCY68" s="14"/>
      <c r="LCZ68" s="14"/>
      <c r="LDA68" s="14"/>
      <c r="LDB68" s="14"/>
      <c r="LDC68" s="14"/>
      <c r="LDD68" s="14"/>
      <c r="LDE68" s="14"/>
      <c r="LDF68" s="14"/>
      <c r="LDG68" s="14"/>
      <c r="LDH68" s="14"/>
      <c r="LDI68" s="14"/>
      <c r="LDJ68" s="14"/>
      <c r="LDK68" s="14"/>
      <c r="LDL68" s="14"/>
      <c r="LDM68" s="14"/>
      <c r="LDN68" s="14"/>
      <c r="LDO68" s="14"/>
      <c r="LDP68" s="14"/>
      <c r="LDQ68" s="14"/>
      <c r="LDR68" s="14"/>
      <c r="LDS68" s="14"/>
      <c r="LDT68" s="14"/>
      <c r="LDU68" s="14"/>
      <c r="LDV68" s="14"/>
      <c r="LDW68" s="14"/>
      <c r="LDX68" s="14"/>
      <c r="LDY68" s="14"/>
      <c r="LDZ68" s="14"/>
      <c r="LEA68" s="14"/>
      <c r="LEB68" s="14"/>
      <c r="LEC68" s="14"/>
      <c r="LED68" s="14"/>
      <c r="LEE68" s="14"/>
      <c r="LEF68" s="14"/>
      <c r="LEG68" s="14"/>
      <c r="LEH68" s="14"/>
      <c r="LEI68" s="14"/>
      <c r="LEJ68" s="14"/>
      <c r="LEK68" s="14"/>
      <c r="LEL68" s="14"/>
      <c r="LEM68" s="14"/>
      <c r="LEN68" s="14"/>
      <c r="LEO68" s="14"/>
      <c r="LEP68" s="14"/>
      <c r="LEQ68" s="14"/>
      <c r="LER68" s="14"/>
      <c r="LES68" s="14"/>
      <c r="LET68" s="14"/>
      <c r="LEU68" s="14"/>
      <c r="LEV68" s="14"/>
      <c r="LEW68" s="14"/>
      <c r="LEX68" s="14"/>
      <c r="LEY68" s="14"/>
      <c r="LEZ68" s="14"/>
      <c r="LFA68" s="14"/>
      <c r="LFB68" s="14"/>
      <c r="LFC68" s="14"/>
      <c r="LFD68" s="14"/>
      <c r="LFE68" s="14"/>
      <c r="LFF68" s="14"/>
      <c r="LFG68" s="14"/>
      <c r="LFH68" s="14"/>
      <c r="LFI68" s="14"/>
      <c r="LFJ68" s="14"/>
      <c r="LFK68" s="14"/>
      <c r="LFL68" s="14"/>
      <c r="LFM68" s="14"/>
      <c r="LFN68" s="14"/>
      <c r="LFO68" s="14"/>
      <c r="LFP68" s="14"/>
      <c r="LFQ68" s="14"/>
      <c r="LFR68" s="14"/>
      <c r="LFS68" s="14"/>
      <c r="LFT68" s="14"/>
      <c r="LFU68" s="14"/>
      <c r="LFV68" s="14"/>
      <c r="LFW68" s="14"/>
      <c r="LFX68" s="14"/>
      <c r="LFY68" s="14"/>
      <c r="LFZ68" s="14"/>
      <c r="LGA68" s="14"/>
      <c r="LGB68" s="14"/>
      <c r="LGC68" s="14"/>
      <c r="LGD68" s="14"/>
      <c r="LGE68" s="14"/>
      <c r="LGF68" s="14"/>
      <c r="LGG68" s="14"/>
      <c r="LGH68" s="14"/>
      <c r="LGI68" s="14"/>
      <c r="LGJ68" s="14"/>
      <c r="LGK68" s="14"/>
      <c r="LGL68" s="14"/>
      <c r="LGM68" s="14"/>
      <c r="LGN68" s="14"/>
      <c r="LGO68" s="14"/>
      <c r="LGP68" s="14"/>
      <c r="LGQ68" s="14"/>
      <c r="LGR68" s="14"/>
      <c r="LGS68" s="14"/>
      <c r="LGT68" s="14"/>
      <c r="LGU68" s="14"/>
      <c r="LGV68" s="14"/>
      <c r="LGW68" s="14"/>
      <c r="LGX68" s="14"/>
      <c r="LGY68" s="14"/>
      <c r="LGZ68" s="14"/>
      <c r="LHA68" s="14"/>
      <c r="LHB68" s="14"/>
      <c r="LHC68" s="14"/>
      <c r="LHD68" s="14"/>
      <c r="LHE68" s="14"/>
      <c r="LHF68" s="14"/>
      <c r="LHG68" s="14"/>
      <c r="LHH68" s="14"/>
      <c r="LHI68" s="14"/>
      <c r="LHJ68" s="14"/>
      <c r="LHK68" s="14"/>
      <c r="LHL68" s="14"/>
      <c r="LHM68" s="14"/>
      <c r="LHN68" s="14"/>
      <c r="LHO68" s="14"/>
      <c r="LHP68" s="14"/>
      <c r="LHQ68" s="14"/>
      <c r="LHR68" s="14"/>
      <c r="LHS68" s="14"/>
      <c r="LHT68" s="14"/>
      <c r="LHU68" s="14"/>
      <c r="LHV68" s="14"/>
      <c r="LHW68" s="14"/>
      <c r="LHX68" s="14"/>
      <c r="LHY68" s="14"/>
      <c r="LHZ68" s="14"/>
      <c r="LIA68" s="14"/>
      <c r="LIB68" s="14"/>
      <c r="LIC68" s="14"/>
      <c r="LID68" s="14"/>
      <c r="LIE68" s="14"/>
      <c r="LIF68" s="14"/>
      <c r="LIG68" s="14"/>
      <c r="LIH68" s="14"/>
      <c r="LII68" s="14"/>
      <c r="LIJ68" s="14"/>
      <c r="LIK68" s="14"/>
      <c r="LIL68" s="14"/>
      <c r="LIM68" s="14"/>
      <c r="LIN68" s="14"/>
      <c r="LIO68" s="14"/>
      <c r="LIP68" s="14"/>
      <c r="LIQ68" s="14"/>
      <c r="LIR68" s="14"/>
      <c r="LIS68" s="14"/>
      <c r="LIT68" s="14"/>
      <c r="LIU68" s="14"/>
      <c r="LIV68" s="14"/>
      <c r="LIW68" s="14"/>
      <c r="LIX68" s="14"/>
      <c r="LIY68" s="14"/>
      <c r="LIZ68" s="14"/>
      <c r="LJA68" s="14"/>
      <c r="LJB68" s="14"/>
      <c r="LJC68" s="14"/>
      <c r="LJD68" s="14"/>
      <c r="LJE68" s="14"/>
      <c r="LJF68" s="14"/>
      <c r="LJG68" s="14"/>
      <c r="LJH68" s="14"/>
      <c r="LJI68" s="14"/>
      <c r="LJJ68" s="14"/>
      <c r="LJK68" s="14"/>
      <c r="LJL68" s="14"/>
      <c r="LJM68" s="14"/>
      <c r="LJN68" s="14"/>
      <c r="LJO68" s="14"/>
      <c r="LJP68" s="14"/>
      <c r="LJQ68" s="14"/>
      <c r="LJR68" s="14"/>
      <c r="LJS68" s="14"/>
      <c r="LJT68" s="14"/>
      <c r="LJU68" s="14"/>
      <c r="LJV68" s="14"/>
      <c r="LJW68" s="14"/>
      <c r="LJX68" s="14"/>
      <c r="LJY68" s="14"/>
      <c r="LJZ68" s="14"/>
      <c r="LKA68" s="14"/>
      <c r="LKB68" s="14"/>
      <c r="LKC68" s="14"/>
      <c r="LKD68" s="14"/>
      <c r="LKE68" s="14"/>
      <c r="LKF68" s="14"/>
      <c r="LKG68" s="14"/>
      <c r="LKH68" s="14"/>
      <c r="LKI68" s="14"/>
      <c r="LKJ68" s="14"/>
      <c r="LKK68" s="14"/>
      <c r="LKL68" s="14"/>
      <c r="LKM68" s="14"/>
      <c r="LKN68" s="14"/>
      <c r="LKO68" s="14"/>
      <c r="LKP68" s="14"/>
      <c r="LKQ68" s="14"/>
      <c r="LKR68" s="14"/>
      <c r="LKS68" s="14"/>
      <c r="LKT68" s="14"/>
      <c r="LKU68" s="14"/>
      <c r="LKV68" s="14"/>
      <c r="LKW68" s="14"/>
      <c r="LKX68" s="14"/>
      <c r="LKY68" s="14"/>
      <c r="LKZ68" s="14"/>
      <c r="LLA68" s="14"/>
      <c r="LLB68" s="14"/>
      <c r="LLC68" s="14"/>
      <c r="LLD68" s="14"/>
      <c r="LLE68" s="14"/>
      <c r="LLF68" s="14"/>
      <c r="LLG68" s="14"/>
      <c r="LLH68" s="14"/>
      <c r="LLI68" s="14"/>
      <c r="LLJ68" s="14"/>
      <c r="LLK68" s="14"/>
      <c r="LLL68" s="14"/>
      <c r="LLM68" s="14"/>
      <c r="LLN68" s="14"/>
      <c r="LLO68" s="14"/>
      <c r="LLP68" s="14"/>
      <c r="LLQ68" s="14"/>
      <c r="LLR68" s="14"/>
      <c r="LLS68" s="14"/>
      <c r="LLT68" s="14"/>
      <c r="LLU68" s="14"/>
      <c r="LLV68" s="14"/>
      <c r="LLW68" s="14"/>
      <c r="LLX68" s="14"/>
      <c r="LLY68" s="14"/>
      <c r="LLZ68" s="14"/>
      <c r="LMA68" s="14"/>
      <c r="LMB68" s="14"/>
      <c r="LMC68" s="14"/>
      <c r="LMD68" s="14"/>
      <c r="LME68" s="14"/>
      <c r="LMF68" s="14"/>
      <c r="LMG68" s="14"/>
      <c r="LMH68" s="14"/>
      <c r="LMI68" s="14"/>
      <c r="LMJ68" s="14"/>
      <c r="LMK68" s="14"/>
      <c r="LML68" s="14"/>
      <c r="LMM68" s="14"/>
      <c r="LMN68" s="14"/>
      <c r="LMO68" s="14"/>
      <c r="LMP68" s="14"/>
      <c r="LMQ68" s="14"/>
      <c r="LMR68" s="14"/>
      <c r="LMS68" s="14"/>
      <c r="LMT68" s="14"/>
      <c r="LMU68" s="14"/>
      <c r="LMV68" s="14"/>
      <c r="LMW68" s="14"/>
      <c r="LMX68" s="14"/>
      <c r="LMY68" s="14"/>
      <c r="LMZ68" s="14"/>
      <c r="LNA68" s="14"/>
      <c r="LNB68" s="14"/>
      <c r="LNC68" s="14"/>
      <c r="LND68" s="14"/>
      <c r="LNE68" s="14"/>
      <c r="LNF68" s="14"/>
      <c r="LNG68" s="14"/>
      <c r="LNH68" s="14"/>
      <c r="LNI68" s="14"/>
      <c r="LNJ68" s="14"/>
      <c r="LNK68" s="14"/>
      <c r="LNL68" s="14"/>
      <c r="LNM68" s="14"/>
      <c r="LNN68" s="14"/>
      <c r="LNO68" s="14"/>
      <c r="LNP68" s="14"/>
      <c r="LNQ68" s="14"/>
      <c r="LNR68" s="14"/>
      <c r="LNS68" s="14"/>
      <c r="LNT68" s="14"/>
      <c r="LNU68" s="14"/>
      <c r="LNV68" s="14"/>
      <c r="LNW68" s="14"/>
      <c r="LNX68" s="14"/>
      <c r="LNY68" s="14"/>
      <c r="LNZ68" s="14"/>
      <c r="LOA68" s="14"/>
      <c r="LOB68" s="14"/>
      <c r="LOC68" s="14"/>
      <c r="LOD68" s="14"/>
      <c r="LOE68" s="14"/>
      <c r="LOF68" s="14"/>
      <c r="LOG68" s="14"/>
      <c r="LOH68" s="14"/>
      <c r="LOI68" s="14"/>
      <c r="LOJ68" s="14"/>
      <c r="LOK68" s="14"/>
      <c r="LOL68" s="14"/>
      <c r="LOM68" s="14"/>
      <c r="LON68" s="14"/>
      <c r="LOO68" s="14"/>
      <c r="LOP68" s="14"/>
      <c r="LOQ68" s="14"/>
      <c r="LOR68" s="14"/>
      <c r="LOS68" s="14"/>
      <c r="LOT68" s="14"/>
      <c r="LOU68" s="14"/>
      <c r="LOV68" s="14"/>
      <c r="LOW68" s="14"/>
      <c r="LOX68" s="14"/>
      <c r="LOY68" s="14"/>
      <c r="LOZ68" s="14"/>
      <c r="LPA68" s="14"/>
      <c r="LPB68" s="14"/>
      <c r="LPC68" s="14"/>
      <c r="LPD68" s="14"/>
      <c r="LPE68" s="14"/>
      <c r="LPF68" s="14"/>
      <c r="LPG68" s="14"/>
      <c r="LPH68" s="14"/>
      <c r="LPI68" s="14"/>
      <c r="LPJ68" s="14"/>
      <c r="LPK68" s="14"/>
      <c r="LPL68" s="14"/>
      <c r="LPM68" s="14"/>
      <c r="LPN68" s="14"/>
      <c r="LPO68" s="14"/>
      <c r="LPP68" s="14"/>
      <c r="LPQ68" s="14"/>
      <c r="LPR68" s="14"/>
      <c r="LPS68" s="14"/>
      <c r="LPT68" s="14"/>
      <c r="LPU68" s="14"/>
      <c r="LPV68" s="14"/>
      <c r="LPW68" s="14"/>
      <c r="LPX68" s="14"/>
      <c r="LPY68" s="14"/>
      <c r="LPZ68" s="14"/>
      <c r="LQA68" s="14"/>
      <c r="LQB68" s="14"/>
      <c r="LQC68" s="14"/>
      <c r="LQD68" s="14"/>
      <c r="LQE68" s="14"/>
      <c r="LQF68" s="14"/>
      <c r="LQG68" s="14"/>
      <c r="LQH68" s="14"/>
      <c r="LQI68" s="14"/>
      <c r="LQJ68" s="14"/>
      <c r="LQK68" s="14"/>
      <c r="LQL68" s="14"/>
      <c r="LQM68" s="14"/>
      <c r="LQN68" s="14"/>
      <c r="LQO68" s="14"/>
      <c r="LQP68" s="14"/>
      <c r="LQQ68" s="14"/>
      <c r="LQR68" s="14"/>
      <c r="LQS68" s="14"/>
      <c r="LQT68" s="14"/>
      <c r="LQU68" s="14"/>
      <c r="LQV68" s="14"/>
      <c r="LQW68" s="14"/>
      <c r="LQX68" s="14"/>
      <c r="LQY68" s="14"/>
      <c r="LQZ68" s="14"/>
      <c r="LRA68" s="14"/>
      <c r="LRB68" s="14"/>
      <c r="LRC68" s="14"/>
      <c r="LRD68" s="14"/>
      <c r="LRE68" s="14"/>
      <c r="LRF68" s="14"/>
      <c r="LRG68" s="14"/>
      <c r="LRH68" s="14"/>
      <c r="LRI68" s="14"/>
      <c r="LRJ68" s="14"/>
      <c r="LRK68" s="14"/>
      <c r="LRL68" s="14"/>
      <c r="LRM68" s="14"/>
      <c r="LRN68" s="14"/>
      <c r="LRO68" s="14"/>
      <c r="LRP68" s="14"/>
      <c r="LRQ68" s="14"/>
      <c r="LRR68" s="14"/>
      <c r="LRS68" s="14"/>
      <c r="LRT68" s="14"/>
      <c r="LRU68" s="14"/>
      <c r="LRV68" s="14"/>
      <c r="LRW68" s="14"/>
      <c r="LRX68" s="14"/>
      <c r="LRY68" s="14"/>
      <c r="LRZ68" s="14"/>
      <c r="LSA68" s="14"/>
      <c r="LSB68" s="14"/>
      <c r="LSC68" s="14"/>
      <c r="LSD68" s="14"/>
      <c r="LSE68" s="14"/>
      <c r="LSF68" s="14"/>
      <c r="LSG68" s="14"/>
      <c r="LSH68" s="14"/>
      <c r="LSI68" s="14"/>
      <c r="LSJ68" s="14"/>
      <c r="LSK68" s="14"/>
      <c r="LSL68" s="14"/>
      <c r="LSM68" s="14"/>
      <c r="LSN68" s="14"/>
      <c r="LSO68" s="14"/>
      <c r="LSP68" s="14"/>
      <c r="LSQ68" s="14"/>
      <c r="LSR68" s="14"/>
      <c r="LSS68" s="14"/>
      <c r="LST68" s="14"/>
      <c r="LSU68" s="14"/>
      <c r="LSV68" s="14"/>
      <c r="LSW68" s="14"/>
      <c r="LSX68" s="14"/>
      <c r="LSY68" s="14"/>
      <c r="LSZ68" s="14"/>
      <c r="LTA68" s="14"/>
      <c r="LTB68" s="14"/>
      <c r="LTC68" s="14"/>
      <c r="LTD68" s="14"/>
      <c r="LTE68" s="14"/>
      <c r="LTF68" s="14"/>
      <c r="LTG68" s="14"/>
      <c r="LTH68" s="14"/>
      <c r="LTI68" s="14"/>
      <c r="LTJ68" s="14"/>
      <c r="LTK68" s="14"/>
      <c r="LTL68" s="14"/>
      <c r="LTM68" s="14"/>
      <c r="LTN68" s="14"/>
      <c r="LTO68" s="14"/>
      <c r="LTP68" s="14"/>
      <c r="LTQ68" s="14"/>
      <c r="LTR68" s="14"/>
      <c r="LTS68" s="14"/>
      <c r="LTT68" s="14"/>
      <c r="LTU68" s="14"/>
      <c r="LTV68" s="14"/>
      <c r="LTW68" s="14"/>
      <c r="LTX68" s="14"/>
      <c r="LTY68" s="14"/>
      <c r="LTZ68" s="14"/>
      <c r="LUA68" s="14"/>
      <c r="LUB68" s="14"/>
      <c r="LUC68" s="14"/>
      <c r="LUD68" s="14"/>
      <c r="LUE68" s="14"/>
      <c r="LUF68" s="14"/>
      <c r="LUG68" s="14"/>
      <c r="LUH68" s="14"/>
      <c r="LUI68" s="14"/>
      <c r="LUJ68" s="14"/>
      <c r="LUK68" s="14"/>
      <c r="LUL68" s="14"/>
      <c r="LUM68" s="14"/>
      <c r="LUN68" s="14"/>
      <c r="LUO68" s="14"/>
      <c r="LUP68" s="14"/>
      <c r="LUQ68" s="14"/>
      <c r="LUR68" s="14"/>
      <c r="LUS68" s="14"/>
      <c r="LUT68" s="14"/>
      <c r="LUU68" s="14"/>
      <c r="LUV68" s="14"/>
      <c r="LUW68" s="14"/>
      <c r="LUX68" s="14"/>
      <c r="LUY68" s="14"/>
      <c r="LUZ68" s="14"/>
      <c r="LVA68" s="14"/>
      <c r="LVB68" s="14"/>
      <c r="LVC68" s="14"/>
      <c r="LVD68" s="14"/>
      <c r="LVE68" s="14"/>
      <c r="LVF68" s="14"/>
      <c r="LVG68" s="14"/>
      <c r="LVH68" s="14"/>
      <c r="LVI68" s="14"/>
      <c r="LVJ68" s="14"/>
      <c r="LVK68" s="14"/>
      <c r="LVL68" s="14"/>
      <c r="LVM68" s="14"/>
      <c r="LVN68" s="14"/>
      <c r="LVO68" s="14"/>
      <c r="LVP68" s="14"/>
      <c r="LVQ68" s="14"/>
      <c r="LVR68" s="14"/>
      <c r="LVS68" s="14"/>
      <c r="LVT68" s="14"/>
      <c r="LVU68" s="14"/>
      <c r="LVV68" s="14"/>
      <c r="LVW68" s="14"/>
      <c r="LVX68" s="14"/>
      <c r="LVY68" s="14"/>
      <c r="LVZ68" s="14"/>
      <c r="LWA68" s="14"/>
      <c r="LWB68" s="14"/>
      <c r="LWC68" s="14"/>
      <c r="LWD68" s="14"/>
      <c r="LWE68" s="14"/>
      <c r="LWF68" s="14"/>
      <c r="LWG68" s="14"/>
      <c r="LWH68" s="14"/>
      <c r="LWI68" s="14"/>
      <c r="LWJ68" s="14"/>
      <c r="LWK68" s="14"/>
      <c r="LWL68" s="14"/>
      <c r="LWM68" s="14"/>
      <c r="LWN68" s="14"/>
      <c r="LWO68" s="14"/>
      <c r="LWP68" s="14"/>
      <c r="LWQ68" s="14"/>
      <c r="LWR68" s="14"/>
      <c r="LWS68" s="14"/>
      <c r="LWT68" s="14"/>
      <c r="LWU68" s="14"/>
      <c r="LWV68" s="14"/>
      <c r="LWW68" s="14"/>
      <c r="LWX68" s="14"/>
      <c r="LWY68" s="14"/>
      <c r="LWZ68" s="14"/>
      <c r="LXA68" s="14"/>
      <c r="LXB68" s="14"/>
      <c r="LXC68" s="14"/>
      <c r="LXD68" s="14"/>
      <c r="LXE68" s="14"/>
      <c r="LXF68" s="14"/>
      <c r="LXG68" s="14"/>
      <c r="LXH68" s="14"/>
      <c r="LXI68" s="14"/>
      <c r="LXJ68" s="14"/>
      <c r="LXK68" s="14"/>
      <c r="LXL68" s="14"/>
      <c r="LXM68" s="14"/>
      <c r="LXN68" s="14"/>
      <c r="LXO68" s="14"/>
      <c r="LXP68" s="14"/>
      <c r="LXQ68" s="14"/>
      <c r="LXR68" s="14"/>
      <c r="LXS68" s="14"/>
      <c r="LXT68" s="14"/>
      <c r="LXU68" s="14"/>
      <c r="LXV68" s="14"/>
      <c r="LXW68" s="14"/>
      <c r="LXX68" s="14"/>
      <c r="LXY68" s="14"/>
      <c r="LXZ68" s="14"/>
      <c r="LYA68" s="14"/>
      <c r="LYB68" s="14"/>
      <c r="LYC68" s="14"/>
      <c r="LYD68" s="14"/>
      <c r="LYE68" s="14"/>
      <c r="LYF68" s="14"/>
      <c r="LYG68" s="14"/>
      <c r="LYH68" s="14"/>
      <c r="LYI68" s="14"/>
      <c r="LYJ68" s="14"/>
      <c r="LYK68" s="14"/>
      <c r="LYL68" s="14"/>
      <c r="LYM68" s="14"/>
      <c r="LYN68" s="14"/>
      <c r="LYO68" s="14"/>
      <c r="LYP68" s="14"/>
      <c r="LYQ68" s="14"/>
      <c r="LYR68" s="14"/>
      <c r="LYS68" s="14"/>
      <c r="LYT68" s="14"/>
      <c r="LYU68" s="14"/>
      <c r="LYV68" s="14"/>
      <c r="LYW68" s="14"/>
      <c r="LYX68" s="14"/>
      <c r="LYY68" s="14"/>
      <c r="LYZ68" s="14"/>
      <c r="LZA68" s="14"/>
      <c r="LZB68" s="14"/>
      <c r="LZC68" s="14"/>
      <c r="LZD68" s="14"/>
      <c r="LZE68" s="14"/>
      <c r="LZF68" s="14"/>
      <c r="LZG68" s="14"/>
      <c r="LZH68" s="14"/>
      <c r="LZI68" s="14"/>
      <c r="LZJ68" s="14"/>
      <c r="LZK68" s="14"/>
      <c r="LZL68" s="14"/>
      <c r="LZM68" s="14"/>
      <c r="LZN68" s="14"/>
      <c r="LZO68" s="14"/>
      <c r="LZP68" s="14"/>
      <c r="LZQ68" s="14"/>
      <c r="LZR68" s="14"/>
      <c r="LZS68" s="14"/>
      <c r="LZT68" s="14"/>
      <c r="LZU68" s="14"/>
      <c r="LZV68" s="14"/>
      <c r="LZW68" s="14"/>
      <c r="LZX68" s="14"/>
      <c r="LZY68" s="14"/>
      <c r="LZZ68" s="14"/>
      <c r="MAA68" s="14"/>
      <c r="MAB68" s="14"/>
      <c r="MAC68" s="14"/>
      <c r="MAD68" s="14"/>
      <c r="MAE68" s="14"/>
      <c r="MAF68" s="14"/>
      <c r="MAG68" s="14"/>
      <c r="MAH68" s="14"/>
      <c r="MAI68" s="14"/>
      <c r="MAJ68" s="14"/>
      <c r="MAK68" s="14"/>
      <c r="MAL68" s="14"/>
      <c r="MAM68" s="14"/>
      <c r="MAN68" s="14"/>
      <c r="MAO68" s="14"/>
      <c r="MAP68" s="14"/>
      <c r="MAQ68" s="14"/>
      <c r="MAR68" s="14"/>
      <c r="MAS68" s="14"/>
      <c r="MAT68" s="14"/>
      <c r="MAU68" s="14"/>
      <c r="MAV68" s="14"/>
      <c r="MAW68" s="14"/>
      <c r="MAX68" s="14"/>
      <c r="MAY68" s="14"/>
      <c r="MAZ68" s="14"/>
      <c r="MBA68" s="14"/>
      <c r="MBB68" s="14"/>
      <c r="MBC68" s="14"/>
      <c r="MBD68" s="14"/>
      <c r="MBE68" s="14"/>
      <c r="MBF68" s="14"/>
      <c r="MBG68" s="14"/>
      <c r="MBH68" s="14"/>
      <c r="MBI68" s="14"/>
      <c r="MBJ68" s="14"/>
      <c r="MBK68" s="14"/>
      <c r="MBL68" s="14"/>
      <c r="MBM68" s="14"/>
      <c r="MBN68" s="14"/>
      <c r="MBO68" s="14"/>
      <c r="MBP68" s="14"/>
      <c r="MBQ68" s="14"/>
      <c r="MBR68" s="14"/>
      <c r="MBS68" s="14"/>
      <c r="MBT68" s="14"/>
      <c r="MBU68" s="14"/>
      <c r="MBV68" s="14"/>
      <c r="MBW68" s="14"/>
      <c r="MBX68" s="14"/>
      <c r="MBY68" s="14"/>
      <c r="MBZ68" s="14"/>
      <c r="MCA68" s="14"/>
      <c r="MCB68" s="14"/>
      <c r="MCC68" s="14"/>
      <c r="MCD68" s="14"/>
      <c r="MCE68" s="14"/>
      <c r="MCF68" s="14"/>
      <c r="MCG68" s="14"/>
      <c r="MCH68" s="14"/>
      <c r="MCI68" s="14"/>
      <c r="MCJ68" s="14"/>
      <c r="MCK68" s="14"/>
      <c r="MCL68" s="14"/>
      <c r="MCM68" s="14"/>
      <c r="MCN68" s="14"/>
      <c r="MCO68" s="14"/>
      <c r="MCP68" s="14"/>
      <c r="MCQ68" s="14"/>
      <c r="MCR68" s="14"/>
      <c r="MCS68" s="14"/>
      <c r="MCT68" s="14"/>
      <c r="MCU68" s="14"/>
      <c r="MCV68" s="14"/>
      <c r="MCW68" s="14"/>
      <c r="MCX68" s="14"/>
      <c r="MCY68" s="14"/>
      <c r="MCZ68" s="14"/>
      <c r="MDA68" s="14"/>
      <c r="MDB68" s="14"/>
      <c r="MDC68" s="14"/>
      <c r="MDD68" s="14"/>
      <c r="MDE68" s="14"/>
      <c r="MDF68" s="14"/>
      <c r="MDG68" s="14"/>
      <c r="MDH68" s="14"/>
      <c r="MDI68" s="14"/>
      <c r="MDJ68" s="14"/>
      <c r="MDK68" s="14"/>
      <c r="MDL68" s="14"/>
      <c r="MDM68" s="14"/>
      <c r="MDN68" s="14"/>
      <c r="MDO68" s="14"/>
      <c r="MDP68" s="14"/>
      <c r="MDQ68" s="14"/>
      <c r="MDR68" s="14"/>
      <c r="MDS68" s="14"/>
      <c r="MDT68" s="14"/>
      <c r="MDU68" s="14"/>
      <c r="MDV68" s="14"/>
      <c r="MDW68" s="14"/>
      <c r="MDX68" s="14"/>
      <c r="MDY68" s="14"/>
      <c r="MDZ68" s="14"/>
      <c r="MEA68" s="14"/>
      <c r="MEB68" s="14"/>
      <c r="MEC68" s="14"/>
      <c r="MED68" s="14"/>
      <c r="MEE68" s="14"/>
      <c r="MEF68" s="14"/>
      <c r="MEG68" s="14"/>
      <c r="MEH68" s="14"/>
      <c r="MEI68" s="14"/>
      <c r="MEJ68" s="14"/>
      <c r="MEK68" s="14"/>
      <c r="MEL68" s="14"/>
      <c r="MEM68" s="14"/>
      <c r="MEN68" s="14"/>
      <c r="MEO68" s="14"/>
      <c r="MEP68" s="14"/>
      <c r="MEQ68" s="14"/>
      <c r="MER68" s="14"/>
      <c r="MES68" s="14"/>
      <c r="MET68" s="14"/>
      <c r="MEU68" s="14"/>
      <c r="MEV68" s="14"/>
      <c r="MEW68" s="14"/>
      <c r="MEX68" s="14"/>
      <c r="MEY68" s="14"/>
      <c r="MEZ68" s="14"/>
      <c r="MFA68" s="14"/>
      <c r="MFB68" s="14"/>
      <c r="MFC68" s="14"/>
      <c r="MFD68" s="14"/>
      <c r="MFE68" s="14"/>
      <c r="MFF68" s="14"/>
      <c r="MFG68" s="14"/>
      <c r="MFH68" s="14"/>
      <c r="MFI68" s="14"/>
      <c r="MFJ68" s="14"/>
      <c r="MFK68" s="14"/>
      <c r="MFL68" s="14"/>
      <c r="MFM68" s="14"/>
      <c r="MFN68" s="14"/>
      <c r="MFO68" s="14"/>
      <c r="MFP68" s="14"/>
      <c r="MFQ68" s="14"/>
      <c r="MFR68" s="14"/>
      <c r="MFS68" s="14"/>
      <c r="MFT68" s="14"/>
      <c r="MFU68" s="14"/>
      <c r="MFV68" s="14"/>
      <c r="MFW68" s="14"/>
      <c r="MFX68" s="14"/>
      <c r="MFY68" s="14"/>
      <c r="MFZ68" s="14"/>
      <c r="MGA68" s="14"/>
      <c r="MGB68" s="14"/>
      <c r="MGC68" s="14"/>
      <c r="MGD68" s="14"/>
      <c r="MGE68" s="14"/>
      <c r="MGF68" s="14"/>
      <c r="MGG68" s="14"/>
      <c r="MGH68" s="14"/>
      <c r="MGI68" s="14"/>
      <c r="MGJ68" s="14"/>
      <c r="MGK68" s="14"/>
      <c r="MGL68" s="14"/>
      <c r="MGM68" s="14"/>
      <c r="MGN68" s="14"/>
      <c r="MGO68" s="14"/>
      <c r="MGP68" s="14"/>
      <c r="MGQ68" s="14"/>
      <c r="MGR68" s="14"/>
      <c r="MGS68" s="14"/>
      <c r="MGT68" s="14"/>
      <c r="MGU68" s="14"/>
      <c r="MGV68" s="14"/>
      <c r="MGW68" s="14"/>
      <c r="MGX68" s="14"/>
      <c r="MGY68" s="14"/>
      <c r="MGZ68" s="14"/>
      <c r="MHA68" s="14"/>
      <c r="MHB68" s="14"/>
      <c r="MHC68" s="14"/>
      <c r="MHD68" s="14"/>
      <c r="MHE68" s="14"/>
      <c r="MHF68" s="14"/>
      <c r="MHG68" s="14"/>
      <c r="MHH68" s="14"/>
      <c r="MHI68" s="14"/>
      <c r="MHJ68" s="14"/>
      <c r="MHK68" s="14"/>
      <c r="MHL68" s="14"/>
      <c r="MHM68" s="14"/>
      <c r="MHN68" s="14"/>
      <c r="MHO68" s="14"/>
      <c r="MHP68" s="14"/>
      <c r="MHQ68" s="14"/>
      <c r="MHR68" s="14"/>
      <c r="MHS68" s="14"/>
      <c r="MHT68" s="14"/>
      <c r="MHU68" s="14"/>
      <c r="MHV68" s="14"/>
      <c r="MHW68" s="14"/>
      <c r="MHX68" s="14"/>
      <c r="MHY68" s="14"/>
      <c r="MHZ68" s="14"/>
      <c r="MIA68" s="14"/>
      <c r="MIB68" s="14"/>
      <c r="MIC68" s="14"/>
      <c r="MID68" s="14"/>
      <c r="MIE68" s="14"/>
      <c r="MIF68" s="14"/>
      <c r="MIG68" s="14"/>
      <c r="MIH68" s="14"/>
      <c r="MII68" s="14"/>
      <c r="MIJ68" s="14"/>
      <c r="MIK68" s="14"/>
      <c r="MIL68" s="14"/>
      <c r="MIM68" s="14"/>
      <c r="MIN68" s="14"/>
      <c r="MIO68" s="14"/>
      <c r="MIP68" s="14"/>
      <c r="MIQ68" s="14"/>
      <c r="MIR68" s="14"/>
      <c r="MIS68" s="14"/>
      <c r="MIT68" s="14"/>
      <c r="MIU68" s="14"/>
      <c r="MIV68" s="14"/>
      <c r="MIW68" s="14"/>
      <c r="MIX68" s="14"/>
      <c r="MIY68" s="14"/>
      <c r="MIZ68" s="14"/>
      <c r="MJA68" s="14"/>
      <c r="MJB68" s="14"/>
      <c r="MJC68" s="14"/>
      <c r="MJD68" s="14"/>
      <c r="MJE68" s="14"/>
      <c r="MJF68" s="14"/>
      <c r="MJG68" s="14"/>
      <c r="MJH68" s="14"/>
      <c r="MJI68" s="14"/>
      <c r="MJJ68" s="14"/>
      <c r="MJK68" s="14"/>
      <c r="MJL68" s="14"/>
      <c r="MJM68" s="14"/>
      <c r="MJN68" s="14"/>
      <c r="MJO68" s="14"/>
      <c r="MJP68" s="14"/>
      <c r="MJQ68" s="14"/>
      <c r="MJR68" s="14"/>
      <c r="MJS68" s="14"/>
      <c r="MJT68" s="14"/>
      <c r="MJU68" s="14"/>
      <c r="MJV68" s="14"/>
      <c r="MJW68" s="14"/>
      <c r="MJX68" s="14"/>
      <c r="MJY68" s="14"/>
      <c r="MJZ68" s="14"/>
      <c r="MKA68" s="14"/>
      <c r="MKB68" s="14"/>
      <c r="MKC68" s="14"/>
      <c r="MKD68" s="14"/>
      <c r="MKE68" s="14"/>
      <c r="MKF68" s="14"/>
      <c r="MKG68" s="14"/>
      <c r="MKH68" s="14"/>
      <c r="MKI68" s="14"/>
      <c r="MKJ68" s="14"/>
      <c r="MKK68" s="14"/>
      <c r="MKL68" s="14"/>
      <c r="MKM68" s="14"/>
      <c r="MKN68" s="14"/>
      <c r="MKO68" s="14"/>
      <c r="MKP68" s="14"/>
      <c r="MKQ68" s="14"/>
      <c r="MKR68" s="14"/>
      <c r="MKS68" s="14"/>
      <c r="MKT68" s="14"/>
      <c r="MKU68" s="14"/>
      <c r="MKV68" s="14"/>
      <c r="MKW68" s="14"/>
      <c r="MKX68" s="14"/>
      <c r="MKY68" s="14"/>
      <c r="MKZ68" s="14"/>
      <c r="MLA68" s="14"/>
      <c r="MLB68" s="14"/>
      <c r="MLC68" s="14"/>
      <c r="MLD68" s="14"/>
      <c r="MLE68" s="14"/>
      <c r="MLF68" s="14"/>
      <c r="MLG68" s="14"/>
      <c r="MLH68" s="14"/>
      <c r="MLI68" s="14"/>
      <c r="MLJ68" s="14"/>
      <c r="MLK68" s="14"/>
      <c r="MLL68" s="14"/>
      <c r="MLM68" s="14"/>
      <c r="MLN68" s="14"/>
      <c r="MLO68" s="14"/>
      <c r="MLP68" s="14"/>
      <c r="MLQ68" s="14"/>
      <c r="MLR68" s="14"/>
      <c r="MLS68" s="14"/>
      <c r="MLT68" s="14"/>
      <c r="MLU68" s="14"/>
      <c r="MLV68" s="14"/>
      <c r="MLW68" s="14"/>
      <c r="MLX68" s="14"/>
      <c r="MLY68" s="14"/>
      <c r="MLZ68" s="14"/>
      <c r="MMA68" s="14"/>
      <c r="MMB68" s="14"/>
      <c r="MMC68" s="14"/>
      <c r="MMD68" s="14"/>
      <c r="MME68" s="14"/>
      <c r="MMF68" s="14"/>
      <c r="MMG68" s="14"/>
      <c r="MMH68" s="14"/>
      <c r="MMI68" s="14"/>
      <c r="MMJ68" s="14"/>
      <c r="MMK68" s="14"/>
      <c r="MML68" s="14"/>
      <c r="MMM68" s="14"/>
      <c r="MMN68" s="14"/>
      <c r="MMO68" s="14"/>
      <c r="MMP68" s="14"/>
      <c r="MMQ68" s="14"/>
      <c r="MMR68" s="14"/>
      <c r="MMS68" s="14"/>
      <c r="MMT68" s="14"/>
      <c r="MMU68" s="14"/>
      <c r="MMV68" s="14"/>
      <c r="MMW68" s="14"/>
      <c r="MMX68" s="14"/>
      <c r="MMY68" s="14"/>
      <c r="MMZ68" s="14"/>
      <c r="MNA68" s="14"/>
      <c r="MNB68" s="14"/>
      <c r="MNC68" s="14"/>
      <c r="MND68" s="14"/>
      <c r="MNE68" s="14"/>
      <c r="MNF68" s="14"/>
      <c r="MNG68" s="14"/>
      <c r="MNH68" s="14"/>
      <c r="MNI68" s="14"/>
      <c r="MNJ68" s="14"/>
      <c r="MNK68" s="14"/>
      <c r="MNL68" s="14"/>
      <c r="MNM68" s="14"/>
      <c r="MNN68" s="14"/>
      <c r="MNO68" s="14"/>
      <c r="MNP68" s="14"/>
      <c r="MNQ68" s="14"/>
      <c r="MNR68" s="14"/>
      <c r="MNS68" s="14"/>
      <c r="MNT68" s="14"/>
      <c r="MNU68" s="14"/>
      <c r="MNV68" s="14"/>
      <c r="MNW68" s="14"/>
      <c r="MNX68" s="14"/>
      <c r="MNY68" s="14"/>
      <c r="MNZ68" s="14"/>
      <c r="MOA68" s="14"/>
      <c r="MOB68" s="14"/>
      <c r="MOC68" s="14"/>
      <c r="MOD68" s="14"/>
      <c r="MOE68" s="14"/>
      <c r="MOF68" s="14"/>
      <c r="MOG68" s="14"/>
      <c r="MOH68" s="14"/>
      <c r="MOI68" s="14"/>
      <c r="MOJ68" s="14"/>
      <c r="MOK68" s="14"/>
      <c r="MOL68" s="14"/>
      <c r="MOM68" s="14"/>
      <c r="MON68" s="14"/>
      <c r="MOO68" s="14"/>
      <c r="MOP68" s="14"/>
      <c r="MOQ68" s="14"/>
      <c r="MOR68" s="14"/>
      <c r="MOS68" s="14"/>
      <c r="MOT68" s="14"/>
      <c r="MOU68" s="14"/>
      <c r="MOV68" s="14"/>
      <c r="MOW68" s="14"/>
      <c r="MOX68" s="14"/>
      <c r="MOY68" s="14"/>
      <c r="MOZ68" s="14"/>
      <c r="MPA68" s="14"/>
      <c r="MPB68" s="14"/>
      <c r="MPC68" s="14"/>
      <c r="MPD68" s="14"/>
      <c r="MPE68" s="14"/>
      <c r="MPF68" s="14"/>
      <c r="MPG68" s="14"/>
      <c r="MPH68" s="14"/>
      <c r="MPI68" s="14"/>
      <c r="MPJ68" s="14"/>
      <c r="MPK68" s="14"/>
      <c r="MPL68" s="14"/>
      <c r="MPM68" s="14"/>
      <c r="MPN68" s="14"/>
      <c r="MPO68" s="14"/>
      <c r="MPP68" s="14"/>
      <c r="MPQ68" s="14"/>
      <c r="MPR68" s="14"/>
      <c r="MPS68" s="14"/>
      <c r="MPT68" s="14"/>
      <c r="MPU68" s="14"/>
      <c r="MPV68" s="14"/>
      <c r="MPW68" s="14"/>
      <c r="MPX68" s="14"/>
      <c r="MPY68" s="14"/>
      <c r="MPZ68" s="14"/>
      <c r="MQA68" s="14"/>
      <c r="MQB68" s="14"/>
      <c r="MQC68" s="14"/>
      <c r="MQD68" s="14"/>
      <c r="MQE68" s="14"/>
      <c r="MQF68" s="14"/>
      <c r="MQG68" s="14"/>
      <c r="MQH68" s="14"/>
      <c r="MQI68" s="14"/>
      <c r="MQJ68" s="14"/>
      <c r="MQK68" s="14"/>
      <c r="MQL68" s="14"/>
      <c r="MQM68" s="14"/>
      <c r="MQN68" s="14"/>
      <c r="MQO68" s="14"/>
      <c r="MQP68" s="14"/>
      <c r="MQQ68" s="14"/>
      <c r="MQR68" s="14"/>
      <c r="MQS68" s="14"/>
      <c r="MQT68" s="14"/>
      <c r="MQU68" s="14"/>
      <c r="MQV68" s="14"/>
      <c r="MQW68" s="14"/>
      <c r="MQX68" s="14"/>
      <c r="MQY68" s="14"/>
      <c r="MQZ68" s="14"/>
      <c r="MRA68" s="14"/>
      <c r="MRB68" s="14"/>
      <c r="MRC68" s="14"/>
      <c r="MRD68" s="14"/>
      <c r="MRE68" s="14"/>
      <c r="MRF68" s="14"/>
      <c r="MRG68" s="14"/>
      <c r="MRH68" s="14"/>
      <c r="MRI68" s="14"/>
      <c r="MRJ68" s="14"/>
      <c r="MRK68" s="14"/>
      <c r="MRL68" s="14"/>
      <c r="MRM68" s="14"/>
      <c r="MRN68" s="14"/>
      <c r="MRO68" s="14"/>
      <c r="MRP68" s="14"/>
      <c r="MRQ68" s="14"/>
      <c r="MRR68" s="14"/>
      <c r="MRS68" s="14"/>
      <c r="MRT68" s="14"/>
      <c r="MRU68" s="14"/>
      <c r="MRV68" s="14"/>
      <c r="MRW68" s="14"/>
      <c r="MRX68" s="14"/>
      <c r="MRY68" s="14"/>
      <c r="MRZ68" s="14"/>
      <c r="MSA68" s="14"/>
      <c r="MSB68" s="14"/>
      <c r="MSC68" s="14"/>
      <c r="MSD68" s="14"/>
      <c r="MSE68" s="14"/>
      <c r="MSF68" s="14"/>
      <c r="MSG68" s="14"/>
      <c r="MSH68" s="14"/>
      <c r="MSI68" s="14"/>
      <c r="MSJ68" s="14"/>
      <c r="MSK68" s="14"/>
      <c r="MSL68" s="14"/>
      <c r="MSM68" s="14"/>
      <c r="MSN68" s="14"/>
      <c r="MSO68" s="14"/>
      <c r="MSP68" s="14"/>
      <c r="MSQ68" s="14"/>
      <c r="MSR68" s="14"/>
      <c r="MSS68" s="14"/>
      <c r="MST68" s="14"/>
      <c r="MSU68" s="14"/>
      <c r="MSV68" s="14"/>
      <c r="MSW68" s="14"/>
      <c r="MSX68" s="14"/>
      <c r="MSY68" s="14"/>
      <c r="MSZ68" s="14"/>
      <c r="MTA68" s="14"/>
      <c r="MTB68" s="14"/>
      <c r="MTC68" s="14"/>
      <c r="MTD68" s="14"/>
      <c r="MTE68" s="14"/>
      <c r="MTF68" s="14"/>
      <c r="MTG68" s="14"/>
      <c r="MTH68" s="14"/>
      <c r="MTI68" s="14"/>
      <c r="MTJ68" s="14"/>
      <c r="MTK68" s="14"/>
      <c r="MTL68" s="14"/>
      <c r="MTM68" s="14"/>
      <c r="MTN68" s="14"/>
      <c r="MTO68" s="14"/>
      <c r="MTP68" s="14"/>
      <c r="MTQ68" s="14"/>
      <c r="MTR68" s="14"/>
      <c r="MTS68" s="14"/>
      <c r="MTT68" s="14"/>
      <c r="MTU68" s="14"/>
      <c r="MTV68" s="14"/>
      <c r="MTW68" s="14"/>
      <c r="MTX68" s="14"/>
      <c r="MTY68" s="14"/>
      <c r="MTZ68" s="14"/>
      <c r="MUA68" s="14"/>
      <c r="MUB68" s="14"/>
      <c r="MUC68" s="14"/>
      <c r="MUD68" s="14"/>
      <c r="MUE68" s="14"/>
      <c r="MUF68" s="14"/>
      <c r="MUG68" s="14"/>
      <c r="MUH68" s="14"/>
      <c r="MUI68" s="14"/>
      <c r="MUJ68" s="14"/>
      <c r="MUK68" s="14"/>
      <c r="MUL68" s="14"/>
      <c r="MUM68" s="14"/>
      <c r="MUN68" s="14"/>
      <c r="MUO68" s="14"/>
      <c r="MUP68" s="14"/>
      <c r="MUQ68" s="14"/>
      <c r="MUR68" s="14"/>
      <c r="MUS68" s="14"/>
      <c r="MUT68" s="14"/>
      <c r="MUU68" s="14"/>
      <c r="MUV68" s="14"/>
      <c r="MUW68" s="14"/>
      <c r="MUX68" s="14"/>
      <c r="MUY68" s="14"/>
      <c r="MUZ68" s="14"/>
      <c r="MVA68" s="14"/>
      <c r="MVB68" s="14"/>
      <c r="MVC68" s="14"/>
      <c r="MVD68" s="14"/>
      <c r="MVE68" s="14"/>
      <c r="MVF68" s="14"/>
      <c r="MVG68" s="14"/>
      <c r="MVH68" s="14"/>
      <c r="MVI68" s="14"/>
      <c r="MVJ68" s="14"/>
      <c r="MVK68" s="14"/>
      <c r="MVL68" s="14"/>
      <c r="MVM68" s="14"/>
      <c r="MVN68" s="14"/>
      <c r="MVO68" s="14"/>
      <c r="MVP68" s="14"/>
      <c r="MVQ68" s="14"/>
      <c r="MVR68" s="14"/>
      <c r="MVS68" s="14"/>
      <c r="MVT68" s="14"/>
      <c r="MVU68" s="14"/>
      <c r="MVV68" s="14"/>
      <c r="MVW68" s="14"/>
      <c r="MVX68" s="14"/>
      <c r="MVY68" s="14"/>
      <c r="MVZ68" s="14"/>
      <c r="MWA68" s="14"/>
      <c r="MWB68" s="14"/>
      <c r="MWC68" s="14"/>
      <c r="MWD68" s="14"/>
      <c r="MWE68" s="14"/>
      <c r="MWF68" s="14"/>
      <c r="MWG68" s="14"/>
      <c r="MWH68" s="14"/>
      <c r="MWI68" s="14"/>
      <c r="MWJ68" s="14"/>
      <c r="MWK68" s="14"/>
      <c r="MWL68" s="14"/>
      <c r="MWM68" s="14"/>
      <c r="MWN68" s="14"/>
      <c r="MWO68" s="14"/>
      <c r="MWP68" s="14"/>
      <c r="MWQ68" s="14"/>
      <c r="MWR68" s="14"/>
      <c r="MWS68" s="14"/>
      <c r="MWT68" s="14"/>
      <c r="MWU68" s="14"/>
      <c r="MWV68" s="14"/>
      <c r="MWW68" s="14"/>
      <c r="MWX68" s="14"/>
      <c r="MWY68" s="14"/>
      <c r="MWZ68" s="14"/>
      <c r="MXA68" s="14"/>
      <c r="MXB68" s="14"/>
      <c r="MXC68" s="14"/>
      <c r="MXD68" s="14"/>
      <c r="MXE68" s="14"/>
      <c r="MXF68" s="14"/>
      <c r="MXG68" s="14"/>
      <c r="MXH68" s="14"/>
      <c r="MXI68" s="14"/>
      <c r="MXJ68" s="14"/>
      <c r="MXK68" s="14"/>
      <c r="MXL68" s="14"/>
      <c r="MXM68" s="14"/>
      <c r="MXN68" s="14"/>
      <c r="MXO68" s="14"/>
      <c r="MXP68" s="14"/>
      <c r="MXQ68" s="14"/>
      <c r="MXR68" s="14"/>
      <c r="MXS68" s="14"/>
      <c r="MXT68" s="14"/>
      <c r="MXU68" s="14"/>
      <c r="MXV68" s="14"/>
      <c r="MXW68" s="14"/>
      <c r="MXX68" s="14"/>
      <c r="MXY68" s="14"/>
      <c r="MXZ68" s="14"/>
      <c r="MYA68" s="14"/>
      <c r="MYB68" s="14"/>
      <c r="MYC68" s="14"/>
      <c r="MYD68" s="14"/>
      <c r="MYE68" s="14"/>
      <c r="MYF68" s="14"/>
      <c r="MYG68" s="14"/>
      <c r="MYH68" s="14"/>
      <c r="MYI68" s="14"/>
      <c r="MYJ68" s="14"/>
      <c r="MYK68" s="14"/>
      <c r="MYL68" s="14"/>
      <c r="MYM68" s="14"/>
      <c r="MYN68" s="14"/>
      <c r="MYO68" s="14"/>
      <c r="MYP68" s="14"/>
      <c r="MYQ68" s="14"/>
      <c r="MYR68" s="14"/>
      <c r="MYS68" s="14"/>
      <c r="MYT68" s="14"/>
      <c r="MYU68" s="14"/>
      <c r="MYV68" s="14"/>
      <c r="MYW68" s="14"/>
      <c r="MYX68" s="14"/>
      <c r="MYY68" s="14"/>
      <c r="MYZ68" s="14"/>
      <c r="MZA68" s="14"/>
      <c r="MZB68" s="14"/>
      <c r="MZC68" s="14"/>
      <c r="MZD68" s="14"/>
      <c r="MZE68" s="14"/>
      <c r="MZF68" s="14"/>
      <c r="MZG68" s="14"/>
      <c r="MZH68" s="14"/>
      <c r="MZI68" s="14"/>
      <c r="MZJ68" s="14"/>
      <c r="MZK68" s="14"/>
      <c r="MZL68" s="14"/>
      <c r="MZM68" s="14"/>
      <c r="MZN68" s="14"/>
      <c r="MZO68" s="14"/>
      <c r="MZP68" s="14"/>
      <c r="MZQ68" s="14"/>
      <c r="MZR68" s="14"/>
      <c r="MZS68" s="14"/>
      <c r="MZT68" s="14"/>
      <c r="MZU68" s="14"/>
      <c r="MZV68" s="14"/>
      <c r="MZW68" s="14"/>
      <c r="MZX68" s="14"/>
      <c r="MZY68" s="14"/>
      <c r="MZZ68" s="14"/>
      <c r="NAA68" s="14"/>
      <c r="NAB68" s="14"/>
      <c r="NAC68" s="14"/>
      <c r="NAD68" s="14"/>
      <c r="NAE68" s="14"/>
      <c r="NAF68" s="14"/>
      <c r="NAG68" s="14"/>
      <c r="NAH68" s="14"/>
      <c r="NAI68" s="14"/>
      <c r="NAJ68" s="14"/>
      <c r="NAK68" s="14"/>
      <c r="NAL68" s="14"/>
      <c r="NAM68" s="14"/>
      <c r="NAN68" s="14"/>
      <c r="NAO68" s="14"/>
      <c r="NAP68" s="14"/>
      <c r="NAQ68" s="14"/>
      <c r="NAR68" s="14"/>
      <c r="NAS68" s="14"/>
      <c r="NAT68" s="14"/>
      <c r="NAU68" s="14"/>
      <c r="NAV68" s="14"/>
      <c r="NAW68" s="14"/>
      <c r="NAX68" s="14"/>
      <c r="NAY68" s="14"/>
      <c r="NAZ68" s="14"/>
      <c r="NBA68" s="14"/>
      <c r="NBB68" s="14"/>
      <c r="NBC68" s="14"/>
      <c r="NBD68" s="14"/>
      <c r="NBE68" s="14"/>
      <c r="NBF68" s="14"/>
      <c r="NBG68" s="14"/>
      <c r="NBH68" s="14"/>
      <c r="NBI68" s="14"/>
      <c r="NBJ68" s="14"/>
      <c r="NBK68" s="14"/>
      <c r="NBL68" s="14"/>
      <c r="NBM68" s="14"/>
      <c r="NBN68" s="14"/>
      <c r="NBO68" s="14"/>
      <c r="NBP68" s="14"/>
      <c r="NBQ68" s="14"/>
      <c r="NBR68" s="14"/>
      <c r="NBS68" s="14"/>
      <c r="NBT68" s="14"/>
      <c r="NBU68" s="14"/>
      <c r="NBV68" s="14"/>
      <c r="NBW68" s="14"/>
      <c r="NBX68" s="14"/>
      <c r="NBY68" s="14"/>
      <c r="NBZ68" s="14"/>
      <c r="NCA68" s="14"/>
      <c r="NCB68" s="14"/>
      <c r="NCC68" s="14"/>
      <c r="NCD68" s="14"/>
      <c r="NCE68" s="14"/>
      <c r="NCF68" s="14"/>
      <c r="NCG68" s="14"/>
      <c r="NCH68" s="14"/>
      <c r="NCI68" s="14"/>
      <c r="NCJ68" s="14"/>
      <c r="NCK68" s="14"/>
      <c r="NCL68" s="14"/>
      <c r="NCM68" s="14"/>
      <c r="NCN68" s="14"/>
      <c r="NCO68" s="14"/>
      <c r="NCP68" s="14"/>
      <c r="NCQ68" s="14"/>
      <c r="NCR68" s="14"/>
      <c r="NCS68" s="14"/>
      <c r="NCT68" s="14"/>
      <c r="NCU68" s="14"/>
      <c r="NCV68" s="14"/>
      <c r="NCW68" s="14"/>
      <c r="NCX68" s="14"/>
      <c r="NCY68" s="14"/>
      <c r="NCZ68" s="14"/>
      <c r="NDA68" s="14"/>
      <c r="NDB68" s="14"/>
      <c r="NDC68" s="14"/>
      <c r="NDD68" s="14"/>
      <c r="NDE68" s="14"/>
      <c r="NDF68" s="14"/>
      <c r="NDG68" s="14"/>
      <c r="NDH68" s="14"/>
      <c r="NDI68" s="14"/>
      <c r="NDJ68" s="14"/>
      <c r="NDK68" s="14"/>
      <c r="NDL68" s="14"/>
      <c r="NDM68" s="14"/>
      <c r="NDN68" s="14"/>
      <c r="NDO68" s="14"/>
      <c r="NDP68" s="14"/>
      <c r="NDQ68" s="14"/>
      <c r="NDR68" s="14"/>
      <c r="NDS68" s="14"/>
      <c r="NDT68" s="14"/>
      <c r="NDU68" s="14"/>
      <c r="NDV68" s="14"/>
      <c r="NDW68" s="14"/>
      <c r="NDX68" s="14"/>
      <c r="NDY68" s="14"/>
      <c r="NDZ68" s="14"/>
      <c r="NEA68" s="14"/>
      <c r="NEB68" s="14"/>
      <c r="NEC68" s="14"/>
      <c r="NED68" s="14"/>
      <c r="NEE68" s="14"/>
      <c r="NEF68" s="14"/>
      <c r="NEG68" s="14"/>
      <c r="NEH68" s="14"/>
      <c r="NEI68" s="14"/>
      <c r="NEJ68" s="14"/>
      <c r="NEK68" s="14"/>
      <c r="NEL68" s="14"/>
      <c r="NEM68" s="14"/>
      <c r="NEN68" s="14"/>
      <c r="NEO68" s="14"/>
      <c r="NEP68" s="14"/>
      <c r="NEQ68" s="14"/>
      <c r="NER68" s="14"/>
      <c r="NES68" s="14"/>
      <c r="NET68" s="14"/>
      <c r="NEU68" s="14"/>
      <c r="NEV68" s="14"/>
      <c r="NEW68" s="14"/>
      <c r="NEX68" s="14"/>
      <c r="NEY68" s="14"/>
      <c r="NEZ68" s="14"/>
      <c r="NFA68" s="14"/>
      <c r="NFB68" s="14"/>
      <c r="NFC68" s="14"/>
      <c r="NFD68" s="14"/>
      <c r="NFE68" s="14"/>
      <c r="NFF68" s="14"/>
      <c r="NFG68" s="14"/>
      <c r="NFH68" s="14"/>
      <c r="NFI68" s="14"/>
      <c r="NFJ68" s="14"/>
      <c r="NFK68" s="14"/>
      <c r="NFL68" s="14"/>
      <c r="NFM68" s="14"/>
      <c r="NFN68" s="14"/>
      <c r="NFO68" s="14"/>
      <c r="NFP68" s="14"/>
      <c r="NFQ68" s="14"/>
      <c r="NFR68" s="14"/>
      <c r="NFS68" s="14"/>
      <c r="NFT68" s="14"/>
      <c r="NFU68" s="14"/>
      <c r="NFV68" s="14"/>
      <c r="NFW68" s="14"/>
      <c r="NFX68" s="14"/>
      <c r="NFY68" s="14"/>
      <c r="NFZ68" s="14"/>
      <c r="NGA68" s="14"/>
      <c r="NGB68" s="14"/>
      <c r="NGC68" s="14"/>
      <c r="NGD68" s="14"/>
      <c r="NGE68" s="14"/>
      <c r="NGF68" s="14"/>
      <c r="NGG68" s="14"/>
      <c r="NGH68" s="14"/>
      <c r="NGI68" s="14"/>
      <c r="NGJ68" s="14"/>
      <c r="NGK68" s="14"/>
      <c r="NGL68" s="14"/>
      <c r="NGM68" s="14"/>
      <c r="NGN68" s="14"/>
      <c r="NGO68" s="14"/>
      <c r="NGP68" s="14"/>
      <c r="NGQ68" s="14"/>
      <c r="NGR68" s="14"/>
      <c r="NGS68" s="14"/>
      <c r="NGT68" s="14"/>
      <c r="NGU68" s="14"/>
      <c r="NGV68" s="14"/>
      <c r="NGW68" s="14"/>
      <c r="NGX68" s="14"/>
      <c r="NGY68" s="14"/>
      <c r="NGZ68" s="14"/>
      <c r="NHA68" s="14"/>
      <c r="NHB68" s="14"/>
      <c r="NHC68" s="14"/>
      <c r="NHD68" s="14"/>
      <c r="NHE68" s="14"/>
      <c r="NHF68" s="14"/>
      <c r="NHG68" s="14"/>
      <c r="NHH68" s="14"/>
      <c r="NHI68" s="14"/>
      <c r="NHJ68" s="14"/>
      <c r="NHK68" s="14"/>
      <c r="NHL68" s="14"/>
      <c r="NHM68" s="14"/>
      <c r="NHN68" s="14"/>
      <c r="NHO68" s="14"/>
      <c r="NHP68" s="14"/>
      <c r="NHQ68" s="14"/>
      <c r="NHR68" s="14"/>
      <c r="NHS68" s="14"/>
      <c r="NHT68" s="14"/>
      <c r="NHU68" s="14"/>
      <c r="NHV68" s="14"/>
      <c r="NHW68" s="14"/>
      <c r="NHX68" s="14"/>
      <c r="NHY68" s="14"/>
      <c r="NHZ68" s="14"/>
      <c r="NIA68" s="14"/>
      <c r="NIB68" s="14"/>
      <c r="NIC68" s="14"/>
      <c r="NID68" s="14"/>
      <c r="NIE68" s="14"/>
      <c r="NIF68" s="14"/>
      <c r="NIG68" s="14"/>
      <c r="NIH68" s="14"/>
      <c r="NII68" s="14"/>
      <c r="NIJ68" s="14"/>
      <c r="NIK68" s="14"/>
      <c r="NIL68" s="14"/>
      <c r="NIM68" s="14"/>
      <c r="NIN68" s="14"/>
      <c r="NIO68" s="14"/>
      <c r="NIP68" s="14"/>
      <c r="NIQ68" s="14"/>
      <c r="NIR68" s="14"/>
      <c r="NIS68" s="14"/>
      <c r="NIT68" s="14"/>
      <c r="NIU68" s="14"/>
      <c r="NIV68" s="14"/>
      <c r="NIW68" s="14"/>
      <c r="NIX68" s="14"/>
      <c r="NIY68" s="14"/>
      <c r="NIZ68" s="14"/>
      <c r="NJA68" s="14"/>
      <c r="NJB68" s="14"/>
      <c r="NJC68" s="14"/>
      <c r="NJD68" s="14"/>
      <c r="NJE68" s="14"/>
      <c r="NJF68" s="14"/>
      <c r="NJG68" s="14"/>
      <c r="NJH68" s="14"/>
      <c r="NJI68" s="14"/>
      <c r="NJJ68" s="14"/>
      <c r="NJK68" s="14"/>
      <c r="NJL68" s="14"/>
      <c r="NJM68" s="14"/>
      <c r="NJN68" s="14"/>
      <c r="NJO68" s="14"/>
      <c r="NJP68" s="14"/>
      <c r="NJQ68" s="14"/>
      <c r="NJR68" s="14"/>
      <c r="NJS68" s="14"/>
      <c r="NJT68" s="14"/>
      <c r="NJU68" s="14"/>
      <c r="NJV68" s="14"/>
      <c r="NJW68" s="14"/>
      <c r="NJX68" s="14"/>
      <c r="NJY68" s="14"/>
      <c r="NJZ68" s="14"/>
      <c r="NKA68" s="14"/>
      <c r="NKB68" s="14"/>
      <c r="NKC68" s="14"/>
      <c r="NKD68" s="14"/>
      <c r="NKE68" s="14"/>
      <c r="NKF68" s="14"/>
      <c r="NKG68" s="14"/>
      <c r="NKH68" s="14"/>
      <c r="NKI68" s="14"/>
      <c r="NKJ68" s="14"/>
      <c r="NKK68" s="14"/>
      <c r="NKL68" s="14"/>
      <c r="NKM68" s="14"/>
      <c r="NKN68" s="14"/>
      <c r="NKO68" s="14"/>
      <c r="NKP68" s="14"/>
      <c r="NKQ68" s="14"/>
      <c r="NKR68" s="14"/>
      <c r="NKS68" s="14"/>
      <c r="NKT68" s="14"/>
      <c r="NKU68" s="14"/>
      <c r="NKV68" s="14"/>
      <c r="NKW68" s="14"/>
      <c r="NKX68" s="14"/>
      <c r="NKY68" s="14"/>
      <c r="NKZ68" s="14"/>
      <c r="NLA68" s="14"/>
      <c r="NLB68" s="14"/>
      <c r="NLC68" s="14"/>
      <c r="NLD68" s="14"/>
      <c r="NLE68" s="14"/>
      <c r="NLF68" s="14"/>
      <c r="NLG68" s="14"/>
      <c r="NLH68" s="14"/>
      <c r="NLI68" s="14"/>
      <c r="NLJ68" s="14"/>
      <c r="NLK68" s="14"/>
      <c r="NLL68" s="14"/>
      <c r="NLM68" s="14"/>
      <c r="NLN68" s="14"/>
      <c r="NLO68" s="14"/>
      <c r="NLP68" s="14"/>
      <c r="NLQ68" s="14"/>
      <c r="NLR68" s="14"/>
      <c r="NLS68" s="14"/>
      <c r="NLT68" s="14"/>
      <c r="NLU68" s="14"/>
      <c r="NLV68" s="14"/>
      <c r="NLW68" s="14"/>
      <c r="NLX68" s="14"/>
      <c r="NLY68" s="14"/>
      <c r="NLZ68" s="14"/>
      <c r="NMA68" s="14"/>
      <c r="NMB68" s="14"/>
      <c r="NMC68" s="14"/>
      <c r="NMD68" s="14"/>
      <c r="NME68" s="14"/>
      <c r="NMF68" s="14"/>
      <c r="NMG68" s="14"/>
      <c r="NMH68" s="14"/>
      <c r="NMI68" s="14"/>
      <c r="NMJ68" s="14"/>
      <c r="NMK68" s="14"/>
      <c r="NML68" s="14"/>
      <c r="NMM68" s="14"/>
      <c r="NMN68" s="14"/>
      <c r="NMO68" s="14"/>
      <c r="NMP68" s="14"/>
      <c r="NMQ68" s="14"/>
      <c r="NMR68" s="14"/>
      <c r="NMS68" s="14"/>
      <c r="NMT68" s="14"/>
      <c r="NMU68" s="14"/>
      <c r="NMV68" s="14"/>
      <c r="NMW68" s="14"/>
      <c r="NMX68" s="14"/>
      <c r="NMY68" s="14"/>
      <c r="NMZ68" s="14"/>
      <c r="NNA68" s="14"/>
      <c r="NNB68" s="14"/>
      <c r="NNC68" s="14"/>
      <c r="NND68" s="14"/>
      <c r="NNE68" s="14"/>
      <c r="NNF68" s="14"/>
      <c r="NNG68" s="14"/>
      <c r="NNH68" s="14"/>
      <c r="NNI68" s="14"/>
      <c r="NNJ68" s="14"/>
      <c r="NNK68" s="14"/>
      <c r="NNL68" s="14"/>
      <c r="NNM68" s="14"/>
      <c r="NNN68" s="14"/>
      <c r="NNO68" s="14"/>
      <c r="NNP68" s="14"/>
      <c r="NNQ68" s="14"/>
      <c r="NNR68" s="14"/>
      <c r="NNS68" s="14"/>
      <c r="NNT68" s="14"/>
      <c r="NNU68" s="14"/>
      <c r="NNV68" s="14"/>
      <c r="NNW68" s="14"/>
      <c r="NNX68" s="14"/>
      <c r="NNY68" s="14"/>
      <c r="NNZ68" s="14"/>
      <c r="NOA68" s="14"/>
      <c r="NOB68" s="14"/>
      <c r="NOC68" s="14"/>
      <c r="NOD68" s="14"/>
      <c r="NOE68" s="14"/>
      <c r="NOF68" s="14"/>
      <c r="NOG68" s="14"/>
      <c r="NOH68" s="14"/>
      <c r="NOI68" s="14"/>
      <c r="NOJ68" s="14"/>
      <c r="NOK68" s="14"/>
      <c r="NOL68" s="14"/>
      <c r="NOM68" s="14"/>
      <c r="NON68" s="14"/>
      <c r="NOO68" s="14"/>
      <c r="NOP68" s="14"/>
      <c r="NOQ68" s="14"/>
      <c r="NOR68" s="14"/>
      <c r="NOS68" s="14"/>
      <c r="NOT68" s="14"/>
      <c r="NOU68" s="14"/>
      <c r="NOV68" s="14"/>
      <c r="NOW68" s="14"/>
      <c r="NOX68" s="14"/>
      <c r="NOY68" s="14"/>
      <c r="NOZ68" s="14"/>
      <c r="NPA68" s="14"/>
      <c r="NPB68" s="14"/>
      <c r="NPC68" s="14"/>
      <c r="NPD68" s="14"/>
      <c r="NPE68" s="14"/>
      <c r="NPF68" s="14"/>
      <c r="NPG68" s="14"/>
      <c r="NPH68" s="14"/>
      <c r="NPI68" s="14"/>
      <c r="NPJ68" s="14"/>
      <c r="NPK68" s="14"/>
      <c r="NPL68" s="14"/>
      <c r="NPM68" s="14"/>
      <c r="NPN68" s="14"/>
      <c r="NPO68" s="14"/>
      <c r="NPP68" s="14"/>
      <c r="NPQ68" s="14"/>
      <c r="NPR68" s="14"/>
      <c r="NPS68" s="14"/>
      <c r="NPT68" s="14"/>
      <c r="NPU68" s="14"/>
      <c r="NPV68" s="14"/>
      <c r="NPW68" s="14"/>
      <c r="NPX68" s="14"/>
      <c r="NPY68" s="14"/>
      <c r="NPZ68" s="14"/>
      <c r="NQA68" s="14"/>
      <c r="NQB68" s="14"/>
      <c r="NQC68" s="14"/>
      <c r="NQD68" s="14"/>
      <c r="NQE68" s="14"/>
      <c r="NQF68" s="14"/>
      <c r="NQG68" s="14"/>
      <c r="NQH68" s="14"/>
      <c r="NQI68" s="14"/>
      <c r="NQJ68" s="14"/>
      <c r="NQK68" s="14"/>
      <c r="NQL68" s="14"/>
      <c r="NQM68" s="14"/>
      <c r="NQN68" s="14"/>
      <c r="NQO68" s="14"/>
      <c r="NQP68" s="14"/>
      <c r="NQQ68" s="14"/>
      <c r="NQR68" s="14"/>
      <c r="NQS68" s="14"/>
      <c r="NQT68" s="14"/>
      <c r="NQU68" s="14"/>
      <c r="NQV68" s="14"/>
      <c r="NQW68" s="14"/>
      <c r="NQX68" s="14"/>
      <c r="NQY68" s="14"/>
      <c r="NQZ68" s="14"/>
      <c r="NRA68" s="14"/>
      <c r="NRB68" s="14"/>
      <c r="NRC68" s="14"/>
      <c r="NRD68" s="14"/>
      <c r="NRE68" s="14"/>
      <c r="NRF68" s="14"/>
      <c r="NRG68" s="14"/>
      <c r="NRH68" s="14"/>
      <c r="NRI68" s="14"/>
      <c r="NRJ68" s="14"/>
      <c r="NRK68" s="14"/>
      <c r="NRL68" s="14"/>
      <c r="NRM68" s="14"/>
      <c r="NRN68" s="14"/>
      <c r="NRO68" s="14"/>
      <c r="NRP68" s="14"/>
      <c r="NRQ68" s="14"/>
      <c r="NRR68" s="14"/>
      <c r="NRS68" s="14"/>
      <c r="NRT68" s="14"/>
      <c r="NRU68" s="14"/>
      <c r="NRV68" s="14"/>
      <c r="NRW68" s="14"/>
      <c r="NRX68" s="14"/>
      <c r="NRY68" s="14"/>
      <c r="NRZ68" s="14"/>
      <c r="NSA68" s="14"/>
      <c r="NSB68" s="14"/>
      <c r="NSC68" s="14"/>
      <c r="NSD68" s="14"/>
      <c r="NSE68" s="14"/>
      <c r="NSF68" s="14"/>
      <c r="NSG68" s="14"/>
      <c r="NSH68" s="14"/>
      <c r="NSI68" s="14"/>
      <c r="NSJ68" s="14"/>
      <c r="NSK68" s="14"/>
      <c r="NSL68" s="14"/>
      <c r="NSM68" s="14"/>
      <c r="NSN68" s="14"/>
      <c r="NSO68" s="14"/>
      <c r="NSP68" s="14"/>
      <c r="NSQ68" s="14"/>
      <c r="NSR68" s="14"/>
      <c r="NSS68" s="14"/>
      <c r="NST68" s="14"/>
      <c r="NSU68" s="14"/>
      <c r="NSV68" s="14"/>
      <c r="NSW68" s="14"/>
      <c r="NSX68" s="14"/>
      <c r="NSY68" s="14"/>
      <c r="NSZ68" s="14"/>
      <c r="NTA68" s="14"/>
      <c r="NTB68" s="14"/>
      <c r="NTC68" s="14"/>
      <c r="NTD68" s="14"/>
      <c r="NTE68" s="14"/>
      <c r="NTF68" s="14"/>
      <c r="NTG68" s="14"/>
      <c r="NTH68" s="14"/>
      <c r="NTI68" s="14"/>
      <c r="NTJ68" s="14"/>
      <c r="NTK68" s="14"/>
      <c r="NTL68" s="14"/>
      <c r="NTM68" s="14"/>
      <c r="NTN68" s="14"/>
      <c r="NTO68" s="14"/>
      <c r="NTP68" s="14"/>
      <c r="NTQ68" s="14"/>
      <c r="NTR68" s="14"/>
      <c r="NTS68" s="14"/>
      <c r="NTT68" s="14"/>
      <c r="NTU68" s="14"/>
      <c r="NTV68" s="14"/>
      <c r="NTW68" s="14"/>
      <c r="NTX68" s="14"/>
      <c r="NTY68" s="14"/>
      <c r="NTZ68" s="14"/>
      <c r="NUA68" s="14"/>
      <c r="NUB68" s="14"/>
      <c r="NUC68" s="14"/>
      <c r="NUD68" s="14"/>
      <c r="NUE68" s="14"/>
      <c r="NUF68" s="14"/>
      <c r="NUG68" s="14"/>
      <c r="NUH68" s="14"/>
      <c r="NUI68" s="14"/>
      <c r="NUJ68" s="14"/>
      <c r="NUK68" s="14"/>
      <c r="NUL68" s="14"/>
      <c r="NUM68" s="14"/>
      <c r="NUN68" s="14"/>
      <c r="NUO68" s="14"/>
      <c r="NUP68" s="14"/>
      <c r="NUQ68" s="14"/>
      <c r="NUR68" s="14"/>
      <c r="NUS68" s="14"/>
      <c r="NUT68" s="14"/>
      <c r="NUU68" s="14"/>
      <c r="NUV68" s="14"/>
      <c r="NUW68" s="14"/>
      <c r="NUX68" s="14"/>
      <c r="NUY68" s="14"/>
      <c r="NUZ68" s="14"/>
      <c r="NVA68" s="14"/>
      <c r="NVB68" s="14"/>
      <c r="NVC68" s="14"/>
      <c r="NVD68" s="14"/>
      <c r="NVE68" s="14"/>
      <c r="NVF68" s="14"/>
      <c r="NVG68" s="14"/>
      <c r="NVH68" s="14"/>
      <c r="NVI68" s="14"/>
      <c r="NVJ68" s="14"/>
      <c r="NVK68" s="14"/>
      <c r="NVL68" s="14"/>
      <c r="NVM68" s="14"/>
      <c r="NVN68" s="14"/>
      <c r="NVO68" s="14"/>
      <c r="NVP68" s="14"/>
      <c r="NVQ68" s="14"/>
      <c r="NVR68" s="14"/>
      <c r="NVS68" s="14"/>
      <c r="NVT68" s="14"/>
      <c r="NVU68" s="14"/>
      <c r="NVV68" s="14"/>
      <c r="NVW68" s="14"/>
      <c r="NVX68" s="14"/>
      <c r="NVY68" s="14"/>
      <c r="NVZ68" s="14"/>
      <c r="NWA68" s="14"/>
      <c r="NWB68" s="14"/>
      <c r="NWC68" s="14"/>
      <c r="NWD68" s="14"/>
      <c r="NWE68" s="14"/>
      <c r="NWF68" s="14"/>
      <c r="NWG68" s="14"/>
      <c r="NWH68" s="14"/>
      <c r="NWI68" s="14"/>
      <c r="NWJ68" s="14"/>
      <c r="NWK68" s="14"/>
      <c r="NWL68" s="14"/>
      <c r="NWM68" s="14"/>
      <c r="NWN68" s="14"/>
      <c r="NWO68" s="14"/>
      <c r="NWP68" s="14"/>
      <c r="NWQ68" s="14"/>
      <c r="NWR68" s="14"/>
      <c r="NWS68" s="14"/>
      <c r="NWT68" s="14"/>
      <c r="NWU68" s="14"/>
      <c r="NWV68" s="14"/>
      <c r="NWW68" s="14"/>
      <c r="NWX68" s="14"/>
      <c r="NWY68" s="14"/>
      <c r="NWZ68" s="14"/>
      <c r="NXA68" s="14"/>
      <c r="NXB68" s="14"/>
      <c r="NXC68" s="14"/>
      <c r="NXD68" s="14"/>
      <c r="NXE68" s="14"/>
      <c r="NXF68" s="14"/>
      <c r="NXG68" s="14"/>
      <c r="NXH68" s="14"/>
      <c r="NXI68" s="14"/>
      <c r="NXJ68" s="14"/>
      <c r="NXK68" s="14"/>
      <c r="NXL68" s="14"/>
      <c r="NXM68" s="14"/>
      <c r="NXN68" s="14"/>
      <c r="NXO68" s="14"/>
      <c r="NXP68" s="14"/>
      <c r="NXQ68" s="14"/>
      <c r="NXR68" s="14"/>
      <c r="NXS68" s="14"/>
      <c r="NXT68" s="14"/>
      <c r="NXU68" s="14"/>
      <c r="NXV68" s="14"/>
      <c r="NXW68" s="14"/>
      <c r="NXX68" s="14"/>
      <c r="NXY68" s="14"/>
      <c r="NXZ68" s="14"/>
      <c r="NYA68" s="14"/>
      <c r="NYB68" s="14"/>
      <c r="NYC68" s="14"/>
      <c r="NYD68" s="14"/>
      <c r="NYE68" s="14"/>
      <c r="NYF68" s="14"/>
      <c r="NYG68" s="14"/>
      <c r="NYH68" s="14"/>
      <c r="NYI68" s="14"/>
      <c r="NYJ68" s="14"/>
      <c r="NYK68" s="14"/>
      <c r="NYL68" s="14"/>
      <c r="NYM68" s="14"/>
      <c r="NYN68" s="14"/>
      <c r="NYO68" s="14"/>
      <c r="NYP68" s="14"/>
      <c r="NYQ68" s="14"/>
      <c r="NYR68" s="14"/>
      <c r="NYS68" s="14"/>
      <c r="NYT68" s="14"/>
      <c r="NYU68" s="14"/>
      <c r="NYV68" s="14"/>
      <c r="NYW68" s="14"/>
      <c r="NYX68" s="14"/>
      <c r="NYY68" s="14"/>
      <c r="NYZ68" s="14"/>
      <c r="NZA68" s="14"/>
      <c r="NZB68" s="14"/>
      <c r="NZC68" s="14"/>
      <c r="NZD68" s="14"/>
      <c r="NZE68" s="14"/>
      <c r="NZF68" s="14"/>
      <c r="NZG68" s="14"/>
      <c r="NZH68" s="14"/>
      <c r="NZI68" s="14"/>
      <c r="NZJ68" s="14"/>
      <c r="NZK68" s="14"/>
      <c r="NZL68" s="14"/>
      <c r="NZM68" s="14"/>
      <c r="NZN68" s="14"/>
      <c r="NZO68" s="14"/>
      <c r="NZP68" s="14"/>
      <c r="NZQ68" s="14"/>
      <c r="NZR68" s="14"/>
      <c r="NZS68" s="14"/>
      <c r="NZT68" s="14"/>
      <c r="NZU68" s="14"/>
      <c r="NZV68" s="14"/>
      <c r="NZW68" s="14"/>
      <c r="NZX68" s="14"/>
      <c r="NZY68" s="14"/>
      <c r="NZZ68" s="14"/>
      <c r="OAA68" s="14"/>
      <c r="OAB68" s="14"/>
      <c r="OAC68" s="14"/>
      <c r="OAD68" s="14"/>
      <c r="OAE68" s="14"/>
      <c r="OAF68" s="14"/>
      <c r="OAG68" s="14"/>
      <c r="OAH68" s="14"/>
      <c r="OAI68" s="14"/>
      <c r="OAJ68" s="14"/>
      <c r="OAK68" s="14"/>
      <c r="OAL68" s="14"/>
      <c r="OAM68" s="14"/>
      <c r="OAN68" s="14"/>
      <c r="OAO68" s="14"/>
      <c r="OAP68" s="14"/>
      <c r="OAQ68" s="14"/>
      <c r="OAR68" s="14"/>
      <c r="OAS68" s="14"/>
      <c r="OAT68" s="14"/>
      <c r="OAU68" s="14"/>
      <c r="OAV68" s="14"/>
      <c r="OAW68" s="14"/>
      <c r="OAX68" s="14"/>
      <c r="OAY68" s="14"/>
      <c r="OAZ68" s="14"/>
      <c r="OBA68" s="14"/>
      <c r="OBB68" s="14"/>
      <c r="OBC68" s="14"/>
      <c r="OBD68" s="14"/>
      <c r="OBE68" s="14"/>
      <c r="OBF68" s="14"/>
      <c r="OBG68" s="14"/>
      <c r="OBH68" s="14"/>
      <c r="OBI68" s="14"/>
      <c r="OBJ68" s="14"/>
      <c r="OBK68" s="14"/>
      <c r="OBL68" s="14"/>
      <c r="OBM68" s="14"/>
      <c r="OBN68" s="14"/>
      <c r="OBO68" s="14"/>
      <c r="OBP68" s="14"/>
      <c r="OBQ68" s="14"/>
      <c r="OBR68" s="14"/>
      <c r="OBS68" s="14"/>
      <c r="OBT68" s="14"/>
      <c r="OBU68" s="14"/>
      <c r="OBV68" s="14"/>
      <c r="OBW68" s="14"/>
      <c r="OBX68" s="14"/>
      <c r="OBY68" s="14"/>
      <c r="OBZ68" s="14"/>
      <c r="OCA68" s="14"/>
      <c r="OCB68" s="14"/>
      <c r="OCC68" s="14"/>
      <c r="OCD68" s="14"/>
      <c r="OCE68" s="14"/>
      <c r="OCF68" s="14"/>
      <c r="OCG68" s="14"/>
      <c r="OCH68" s="14"/>
      <c r="OCI68" s="14"/>
      <c r="OCJ68" s="14"/>
      <c r="OCK68" s="14"/>
      <c r="OCL68" s="14"/>
      <c r="OCM68" s="14"/>
      <c r="OCN68" s="14"/>
      <c r="OCO68" s="14"/>
      <c r="OCP68" s="14"/>
      <c r="OCQ68" s="14"/>
      <c r="OCR68" s="14"/>
      <c r="OCS68" s="14"/>
      <c r="OCT68" s="14"/>
      <c r="OCU68" s="14"/>
      <c r="OCV68" s="14"/>
      <c r="OCW68" s="14"/>
      <c r="OCX68" s="14"/>
      <c r="OCY68" s="14"/>
      <c r="OCZ68" s="14"/>
      <c r="ODA68" s="14"/>
      <c r="ODB68" s="14"/>
      <c r="ODC68" s="14"/>
      <c r="ODD68" s="14"/>
      <c r="ODE68" s="14"/>
      <c r="ODF68" s="14"/>
      <c r="ODG68" s="14"/>
      <c r="ODH68" s="14"/>
      <c r="ODI68" s="14"/>
      <c r="ODJ68" s="14"/>
      <c r="ODK68" s="14"/>
      <c r="ODL68" s="14"/>
      <c r="ODM68" s="14"/>
      <c r="ODN68" s="14"/>
      <c r="ODO68" s="14"/>
      <c r="ODP68" s="14"/>
      <c r="ODQ68" s="14"/>
      <c r="ODR68" s="14"/>
      <c r="ODS68" s="14"/>
      <c r="ODT68" s="14"/>
      <c r="ODU68" s="14"/>
      <c r="ODV68" s="14"/>
      <c r="ODW68" s="14"/>
      <c r="ODX68" s="14"/>
      <c r="ODY68" s="14"/>
      <c r="ODZ68" s="14"/>
      <c r="OEA68" s="14"/>
      <c r="OEB68" s="14"/>
      <c r="OEC68" s="14"/>
      <c r="OED68" s="14"/>
      <c r="OEE68" s="14"/>
      <c r="OEF68" s="14"/>
      <c r="OEG68" s="14"/>
      <c r="OEH68" s="14"/>
      <c r="OEI68" s="14"/>
      <c r="OEJ68" s="14"/>
      <c r="OEK68" s="14"/>
      <c r="OEL68" s="14"/>
      <c r="OEM68" s="14"/>
      <c r="OEN68" s="14"/>
      <c r="OEO68" s="14"/>
      <c r="OEP68" s="14"/>
      <c r="OEQ68" s="14"/>
      <c r="OER68" s="14"/>
      <c r="OES68" s="14"/>
      <c r="OET68" s="14"/>
      <c r="OEU68" s="14"/>
      <c r="OEV68" s="14"/>
      <c r="OEW68" s="14"/>
      <c r="OEX68" s="14"/>
      <c r="OEY68" s="14"/>
      <c r="OEZ68" s="14"/>
      <c r="OFA68" s="14"/>
      <c r="OFB68" s="14"/>
      <c r="OFC68" s="14"/>
      <c r="OFD68" s="14"/>
      <c r="OFE68" s="14"/>
      <c r="OFF68" s="14"/>
      <c r="OFG68" s="14"/>
      <c r="OFH68" s="14"/>
      <c r="OFI68" s="14"/>
      <c r="OFJ68" s="14"/>
      <c r="OFK68" s="14"/>
      <c r="OFL68" s="14"/>
      <c r="OFM68" s="14"/>
      <c r="OFN68" s="14"/>
      <c r="OFO68" s="14"/>
      <c r="OFP68" s="14"/>
      <c r="OFQ68" s="14"/>
      <c r="OFR68" s="14"/>
      <c r="OFS68" s="14"/>
      <c r="OFT68" s="14"/>
      <c r="OFU68" s="14"/>
      <c r="OFV68" s="14"/>
      <c r="OFW68" s="14"/>
      <c r="OFX68" s="14"/>
      <c r="OFY68" s="14"/>
      <c r="OFZ68" s="14"/>
      <c r="OGA68" s="14"/>
      <c r="OGB68" s="14"/>
      <c r="OGC68" s="14"/>
      <c r="OGD68" s="14"/>
      <c r="OGE68" s="14"/>
      <c r="OGF68" s="14"/>
      <c r="OGG68" s="14"/>
      <c r="OGH68" s="14"/>
      <c r="OGI68" s="14"/>
      <c r="OGJ68" s="14"/>
      <c r="OGK68" s="14"/>
      <c r="OGL68" s="14"/>
      <c r="OGM68" s="14"/>
      <c r="OGN68" s="14"/>
      <c r="OGO68" s="14"/>
      <c r="OGP68" s="14"/>
      <c r="OGQ68" s="14"/>
      <c r="OGR68" s="14"/>
      <c r="OGS68" s="14"/>
      <c r="OGT68" s="14"/>
      <c r="OGU68" s="14"/>
      <c r="OGV68" s="14"/>
      <c r="OGW68" s="14"/>
      <c r="OGX68" s="14"/>
      <c r="OGY68" s="14"/>
      <c r="OGZ68" s="14"/>
      <c r="OHA68" s="14"/>
      <c r="OHB68" s="14"/>
      <c r="OHC68" s="14"/>
      <c r="OHD68" s="14"/>
      <c r="OHE68" s="14"/>
      <c r="OHF68" s="14"/>
      <c r="OHG68" s="14"/>
      <c r="OHH68" s="14"/>
      <c r="OHI68" s="14"/>
      <c r="OHJ68" s="14"/>
      <c r="OHK68" s="14"/>
      <c r="OHL68" s="14"/>
      <c r="OHM68" s="14"/>
      <c r="OHN68" s="14"/>
      <c r="OHO68" s="14"/>
      <c r="OHP68" s="14"/>
      <c r="OHQ68" s="14"/>
      <c r="OHR68" s="14"/>
      <c r="OHS68" s="14"/>
      <c r="OHT68" s="14"/>
      <c r="OHU68" s="14"/>
      <c r="OHV68" s="14"/>
      <c r="OHW68" s="14"/>
      <c r="OHX68" s="14"/>
      <c r="OHY68" s="14"/>
      <c r="OHZ68" s="14"/>
      <c r="OIA68" s="14"/>
      <c r="OIB68" s="14"/>
      <c r="OIC68" s="14"/>
      <c r="OID68" s="14"/>
      <c r="OIE68" s="14"/>
      <c r="OIF68" s="14"/>
      <c r="OIG68" s="14"/>
      <c r="OIH68" s="14"/>
      <c r="OII68" s="14"/>
      <c r="OIJ68" s="14"/>
      <c r="OIK68" s="14"/>
      <c r="OIL68" s="14"/>
      <c r="OIM68" s="14"/>
      <c r="OIN68" s="14"/>
      <c r="OIO68" s="14"/>
      <c r="OIP68" s="14"/>
      <c r="OIQ68" s="14"/>
      <c r="OIR68" s="14"/>
      <c r="OIS68" s="14"/>
      <c r="OIT68" s="14"/>
      <c r="OIU68" s="14"/>
      <c r="OIV68" s="14"/>
      <c r="OIW68" s="14"/>
      <c r="OIX68" s="14"/>
      <c r="OIY68" s="14"/>
      <c r="OIZ68" s="14"/>
      <c r="OJA68" s="14"/>
      <c r="OJB68" s="14"/>
      <c r="OJC68" s="14"/>
      <c r="OJD68" s="14"/>
      <c r="OJE68" s="14"/>
      <c r="OJF68" s="14"/>
      <c r="OJG68" s="14"/>
      <c r="OJH68" s="14"/>
      <c r="OJI68" s="14"/>
      <c r="OJJ68" s="14"/>
      <c r="OJK68" s="14"/>
      <c r="OJL68" s="14"/>
      <c r="OJM68" s="14"/>
      <c r="OJN68" s="14"/>
      <c r="OJO68" s="14"/>
      <c r="OJP68" s="14"/>
      <c r="OJQ68" s="14"/>
      <c r="OJR68" s="14"/>
      <c r="OJS68" s="14"/>
      <c r="OJT68" s="14"/>
      <c r="OJU68" s="14"/>
      <c r="OJV68" s="14"/>
      <c r="OJW68" s="14"/>
      <c r="OJX68" s="14"/>
      <c r="OJY68" s="14"/>
      <c r="OJZ68" s="14"/>
      <c r="OKA68" s="14"/>
      <c r="OKB68" s="14"/>
      <c r="OKC68" s="14"/>
      <c r="OKD68" s="14"/>
      <c r="OKE68" s="14"/>
      <c r="OKF68" s="14"/>
      <c r="OKG68" s="14"/>
      <c r="OKH68" s="14"/>
      <c r="OKI68" s="14"/>
      <c r="OKJ68" s="14"/>
      <c r="OKK68" s="14"/>
      <c r="OKL68" s="14"/>
      <c r="OKM68" s="14"/>
      <c r="OKN68" s="14"/>
      <c r="OKO68" s="14"/>
      <c r="OKP68" s="14"/>
      <c r="OKQ68" s="14"/>
      <c r="OKR68" s="14"/>
      <c r="OKS68" s="14"/>
      <c r="OKT68" s="14"/>
      <c r="OKU68" s="14"/>
      <c r="OKV68" s="14"/>
      <c r="OKW68" s="14"/>
      <c r="OKX68" s="14"/>
      <c r="OKY68" s="14"/>
      <c r="OKZ68" s="14"/>
      <c r="OLA68" s="14"/>
      <c r="OLB68" s="14"/>
      <c r="OLC68" s="14"/>
      <c r="OLD68" s="14"/>
      <c r="OLE68" s="14"/>
      <c r="OLF68" s="14"/>
      <c r="OLG68" s="14"/>
      <c r="OLH68" s="14"/>
      <c r="OLI68" s="14"/>
      <c r="OLJ68" s="14"/>
      <c r="OLK68" s="14"/>
      <c r="OLL68" s="14"/>
      <c r="OLM68" s="14"/>
      <c r="OLN68" s="14"/>
      <c r="OLO68" s="14"/>
      <c r="OLP68" s="14"/>
      <c r="OLQ68" s="14"/>
      <c r="OLR68" s="14"/>
      <c r="OLS68" s="14"/>
      <c r="OLT68" s="14"/>
      <c r="OLU68" s="14"/>
      <c r="OLV68" s="14"/>
      <c r="OLW68" s="14"/>
      <c r="OLX68" s="14"/>
      <c r="OLY68" s="14"/>
      <c r="OLZ68" s="14"/>
      <c r="OMA68" s="14"/>
      <c r="OMB68" s="14"/>
      <c r="OMC68" s="14"/>
      <c r="OMD68" s="14"/>
      <c r="OME68" s="14"/>
      <c r="OMF68" s="14"/>
      <c r="OMG68" s="14"/>
      <c r="OMH68" s="14"/>
      <c r="OMI68" s="14"/>
      <c r="OMJ68" s="14"/>
      <c r="OMK68" s="14"/>
      <c r="OML68" s="14"/>
      <c r="OMM68" s="14"/>
      <c r="OMN68" s="14"/>
      <c r="OMO68" s="14"/>
      <c r="OMP68" s="14"/>
      <c r="OMQ68" s="14"/>
      <c r="OMR68" s="14"/>
      <c r="OMS68" s="14"/>
      <c r="OMT68" s="14"/>
      <c r="OMU68" s="14"/>
      <c r="OMV68" s="14"/>
      <c r="OMW68" s="14"/>
      <c r="OMX68" s="14"/>
      <c r="OMY68" s="14"/>
      <c r="OMZ68" s="14"/>
      <c r="ONA68" s="14"/>
      <c r="ONB68" s="14"/>
      <c r="ONC68" s="14"/>
      <c r="OND68" s="14"/>
      <c r="ONE68" s="14"/>
      <c r="ONF68" s="14"/>
      <c r="ONG68" s="14"/>
      <c r="ONH68" s="14"/>
      <c r="ONI68" s="14"/>
      <c r="ONJ68" s="14"/>
      <c r="ONK68" s="14"/>
      <c r="ONL68" s="14"/>
      <c r="ONM68" s="14"/>
      <c r="ONN68" s="14"/>
      <c r="ONO68" s="14"/>
      <c r="ONP68" s="14"/>
      <c r="ONQ68" s="14"/>
      <c r="ONR68" s="14"/>
      <c r="ONS68" s="14"/>
      <c r="ONT68" s="14"/>
      <c r="ONU68" s="14"/>
      <c r="ONV68" s="14"/>
      <c r="ONW68" s="14"/>
      <c r="ONX68" s="14"/>
      <c r="ONY68" s="14"/>
      <c r="ONZ68" s="14"/>
      <c r="OOA68" s="14"/>
      <c r="OOB68" s="14"/>
      <c r="OOC68" s="14"/>
      <c r="OOD68" s="14"/>
      <c r="OOE68" s="14"/>
      <c r="OOF68" s="14"/>
      <c r="OOG68" s="14"/>
      <c r="OOH68" s="14"/>
      <c r="OOI68" s="14"/>
      <c r="OOJ68" s="14"/>
      <c r="OOK68" s="14"/>
      <c r="OOL68" s="14"/>
      <c r="OOM68" s="14"/>
      <c r="OON68" s="14"/>
      <c r="OOO68" s="14"/>
      <c r="OOP68" s="14"/>
      <c r="OOQ68" s="14"/>
      <c r="OOR68" s="14"/>
      <c r="OOS68" s="14"/>
      <c r="OOT68" s="14"/>
      <c r="OOU68" s="14"/>
      <c r="OOV68" s="14"/>
      <c r="OOW68" s="14"/>
      <c r="OOX68" s="14"/>
      <c r="OOY68" s="14"/>
      <c r="OOZ68" s="14"/>
      <c r="OPA68" s="14"/>
      <c r="OPB68" s="14"/>
      <c r="OPC68" s="14"/>
      <c r="OPD68" s="14"/>
      <c r="OPE68" s="14"/>
      <c r="OPF68" s="14"/>
      <c r="OPG68" s="14"/>
      <c r="OPH68" s="14"/>
      <c r="OPI68" s="14"/>
      <c r="OPJ68" s="14"/>
      <c r="OPK68" s="14"/>
      <c r="OPL68" s="14"/>
      <c r="OPM68" s="14"/>
      <c r="OPN68" s="14"/>
      <c r="OPO68" s="14"/>
      <c r="OPP68" s="14"/>
      <c r="OPQ68" s="14"/>
      <c r="OPR68" s="14"/>
      <c r="OPS68" s="14"/>
      <c r="OPT68" s="14"/>
      <c r="OPU68" s="14"/>
      <c r="OPV68" s="14"/>
      <c r="OPW68" s="14"/>
      <c r="OPX68" s="14"/>
      <c r="OPY68" s="14"/>
      <c r="OPZ68" s="14"/>
      <c r="OQA68" s="14"/>
      <c r="OQB68" s="14"/>
      <c r="OQC68" s="14"/>
      <c r="OQD68" s="14"/>
      <c r="OQE68" s="14"/>
      <c r="OQF68" s="14"/>
      <c r="OQG68" s="14"/>
      <c r="OQH68" s="14"/>
      <c r="OQI68" s="14"/>
      <c r="OQJ68" s="14"/>
      <c r="OQK68" s="14"/>
      <c r="OQL68" s="14"/>
      <c r="OQM68" s="14"/>
      <c r="OQN68" s="14"/>
      <c r="OQO68" s="14"/>
      <c r="OQP68" s="14"/>
      <c r="OQQ68" s="14"/>
      <c r="OQR68" s="14"/>
      <c r="OQS68" s="14"/>
      <c r="OQT68" s="14"/>
      <c r="OQU68" s="14"/>
      <c r="OQV68" s="14"/>
      <c r="OQW68" s="14"/>
      <c r="OQX68" s="14"/>
      <c r="OQY68" s="14"/>
      <c r="OQZ68" s="14"/>
      <c r="ORA68" s="14"/>
      <c r="ORB68" s="14"/>
      <c r="ORC68" s="14"/>
      <c r="ORD68" s="14"/>
      <c r="ORE68" s="14"/>
      <c r="ORF68" s="14"/>
      <c r="ORG68" s="14"/>
      <c r="ORH68" s="14"/>
      <c r="ORI68" s="14"/>
      <c r="ORJ68" s="14"/>
      <c r="ORK68" s="14"/>
      <c r="ORL68" s="14"/>
      <c r="ORM68" s="14"/>
      <c r="ORN68" s="14"/>
      <c r="ORO68" s="14"/>
      <c r="ORP68" s="14"/>
      <c r="ORQ68" s="14"/>
      <c r="ORR68" s="14"/>
      <c r="ORS68" s="14"/>
      <c r="ORT68" s="14"/>
      <c r="ORU68" s="14"/>
      <c r="ORV68" s="14"/>
      <c r="ORW68" s="14"/>
      <c r="ORX68" s="14"/>
      <c r="ORY68" s="14"/>
      <c r="ORZ68" s="14"/>
      <c r="OSA68" s="14"/>
      <c r="OSB68" s="14"/>
      <c r="OSC68" s="14"/>
      <c r="OSD68" s="14"/>
      <c r="OSE68" s="14"/>
      <c r="OSF68" s="14"/>
      <c r="OSG68" s="14"/>
      <c r="OSH68" s="14"/>
      <c r="OSI68" s="14"/>
      <c r="OSJ68" s="14"/>
      <c r="OSK68" s="14"/>
      <c r="OSL68" s="14"/>
      <c r="OSM68" s="14"/>
      <c r="OSN68" s="14"/>
      <c r="OSO68" s="14"/>
      <c r="OSP68" s="14"/>
      <c r="OSQ68" s="14"/>
      <c r="OSR68" s="14"/>
      <c r="OSS68" s="14"/>
      <c r="OST68" s="14"/>
      <c r="OSU68" s="14"/>
      <c r="OSV68" s="14"/>
      <c r="OSW68" s="14"/>
      <c r="OSX68" s="14"/>
      <c r="OSY68" s="14"/>
      <c r="OSZ68" s="14"/>
      <c r="OTA68" s="14"/>
      <c r="OTB68" s="14"/>
      <c r="OTC68" s="14"/>
      <c r="OTD68" s="14"/>
      <c r="OTE68" s="14"/>
      <c r="OTF68" s="14"/>
      <c r="OTG68" s="14"/>
      <c r="OTH68" s="14"/>
      <c r="OTI68" s="14"/>
      <c r="OTJ68" s="14"/>
      <c r="OTK68" s="14"/>
      <c r="OTL68" s="14"/>
      <c r="OTM68" s="14"/>
      <c r="OTN68" s="14"/>
      <c r="OTO68" s="14"/>
      <c r="OTP68" s="14"/>
      <c r="OTQ68" s="14"/>
      <c r="OTR68" s="14"/>
      <c r="OTS68" s="14"/>
      <c r="OTT68" s="14"/>
      <c r="OTU68" s="14"/>
      <c r="OTV68" s="14"/>
      <c r="OTW68" s="14"/>
      <c r="OTX68" s="14"/>
      <c r="OTY68" s="14"/>
      <c r="OTZ68" s="14"/>
      <c r="OUA68" s="14"/>
      <c r="OUB68" s="14"/>
      <c r="OUC68" s="14"/>
      <c r="OUD68" s="14"/>
      <c r="OUE68" s="14"/>
      <c r="OUF68" s="14"/>
      <c r="OUG68" s="14"/>
      <c r="OUH68" s="14"/>
      <c r="OUI68" s="14"/>
      <c r="OUJ68" s="14"/>
      <c r="OUK68" s="14"/>
      <c r="OUL68" s="14"/>
      <c r="OUM68" s="14"/>
      <c r="OUN68" s="14"/>
      <c r="OUO68" s="14"/>
      <c r="OUP68" s="14"/>
      <c r="OUQ68" s="14"/>
      <c r="OUR68" s="14"/>
      <c r="OUS68" s="14"/>
      <c r="OUT68" s="14"/>
      <c r="OUU68" s="14"/>
      <c r="OUV68" s="14"/>
      <c r="OUW68" s="14"/>
      <c r="OUX68" s="14"/>
      <c r="OUY68" s="14"/>
      <c r="OUZ68" s="14"/>
      <c r="OVA68" s="14"/>
      <c r="OVB68" s="14"/>
      <c r="OVC68" s="14"/>
      <c r="OVD68" s="14"/>
      <c r="OVE68" s="14"/>
      <c r="OVF68" s="14"/>
      <c r="OVG68" s="14"/>
      <c r="OVH68" s="14"/>
      <c r="OVI68" s="14"/>
      <c r="OVJ68" s="14"/>
      <c r="OVK68" s="14"/>
      <c r="OVL68" s="14"/>
      <c r="OVM68" s="14"/>
      <c r="OVN68" s="14"/>
      <c r="OVO68" s="14"/>
      <c r="OVP68" s="14"/>
      <c r="OVQ68" s="14"/>
      <c r="OVR68" s="14"/>
      <c r="OVS68" s="14"/>
      <c r="OVT68" s="14"/>
      <c r="OVU68" s="14"/>
      <c r="OVV68" s="14"/>
      <c r="OVW68" s="14"/>
      <c r="OVX68" s="14"/>
      <c r="OVY68" s="14"/>
      <c r="OVZ68" s="14"/>
      <c r="OWA68" s="14"/>
      <c r="OWB68" s="14"/>
      <c r="OWC68" s="14"/>
      <c r="OWD68" s="14"/>
      <c r="OWE68" s="14"/>
      <c r="OWF68" s="14"/>
      <c r="OWG68" s="14"/>
      <c r="OWH68" s="14"/>
      <c r="OWI68" s="14"/>
      <c r="OWJ68" s="14"/>
      <c r="OWK68" s="14"/>
      <c r="OWL68" s="14"/>
      <c r="OWM68" s="14"/>
      <c r="OWN68" s="14"/>
      <c r="OWO68" s="14"/>
      <c r="OWP68" s="14"/>
      <c r="OWQ68" s="14"/>
      <c r="OWR68" s="14"/>
      <c r="OWS68" s="14"/>
      <c r="OWT68" s="14"/>
      <c r="OWU68" s="14"/>
      <c r="OWV68" s="14"/>
      <c r="OWW68" s="14"/>
      <c r="OWX68" s="14"/>
      <c r="OWY68" s="14"/>
      <c r="OWZ68" s="14"/>
      <c r="OXA68" s="14"/>
      <c r="OXB68" s="14"/>
      <c r="OXC68" s="14"/>
      <c r="OXD68" s="14"/>
      <c r="OXE68" s="14"/>
      <c r="OXF68" s="14"/>
      <c r="OXG68" s="14"/>
      <c r="OXH68" s="14"/>
      <c r="OXI68" s="14"/>
      <c r="OXJ68" s="14"/>
      <c r="OXK68" s="14"/>
      <c r="OXL68" s="14"/>
      <c r="OXM68" s="14"/>
      <c r="OXN68" s="14"/>
      <c r="OXO68" s="14"/>
      <c r="OXP68" s="14"/>
      <c r="OXQ68" s="14"/>
      <c r="OXR68" s="14"/>
      <c r="OXS68" s="14"/>
      <c r="OXT68" s="14"/>
      <c r="OXU68" s="14"/>
      <c r="OXV68" s="14"/>
      <c r="OXW68" s="14"/>
      <c r="OXX68" s="14"/>
      <c r="OXY68" s="14"/>
      <c r="OXZ68" s="14"/>
      <c r="OYA68" s="14"/>
      <c r="OYB68" s="14"/>
      <c r="OYC68" s="14"/>
      <c r="OYD68" s="14"/>
      <c r="OYE68" s="14"/>
      <c r="OYF68" s="14"/>
      <c r="OYG68" s="14"/>
      <c r="OYH68" s="14"/>
      <c r="OYI68" s="14"/>
      <c r="OYJ68" s="14"/>
      <c r="OYK68" s="14"/>
      <c r="OYL68" s="14"/>
      <c r="OYM68" s="14"/>
      <c r="OYN68" s="14"/>
      <c r="OYO68" s="14"/>
      <c r="OYP68" s="14"/>
      <c r="OYQ68" s="14"/>
      <c r="OYR68" s="14"/>
      <c r="OYS68" s="14"/>
      <c r="OYT68" s="14"/>
      <c r="OYU68" s="14"/>
      <c r="OYV68" s="14"/>
      <c r="OYW68" s="14"/>
      <c r="OYX68" s="14"/>
      <c r="OYY68" s="14"/>
      <c r="OYZ68" s="14"/>
      <c r="OZA68" s="14"/>
      <c r="OZB68" s="14"/>
      <c r="OZC68" s="14"/>
      <c r="OZD68" s="14"/>
      <c r="OZE68" s="14"/>
      <c r="OZF68" s="14"/>
      <c r="OZG68" s="14"/>
      <c r="OZH68" s="14"/>
      <c r="OZI68" s="14"/>
      <c r="OZJ68" s="14"/>
      <c r="OZK68" s="14"/>
      <c r="OZL68" s="14"/>
      <c r="OZM68" s="14"/>
      <c r="OZN68" s="14"/>
      <c r="OZO68" s="14"/>
      <c r="OZP68" s="14"/>
      <c r="OZQ68" s="14"/>
      <c r="OZR68" s="14"/>
      <c r="OZS68" s="14"/>
      <c r="OZT68" s="14"/>
      <c r="OZU68" s="14"/>
      <c r="OZV68" s="14"/>
      <c r="OZW68" s="14"/>
      <c r="OZX68" s="14"/>
      <c r="OZY68" s="14"/>
      <c r="OZZ68" s="14"/>
      <c r="PAA68" s="14"/>
      <c r="PAB68" s="14"/>
      <c r="PAC68" s="14"/>
      <c r="PAD68" s="14"/>
      <c r="PAE68" s="14"/>
      <c r="PAF68" s="14"/>
      <c r="PAG68" s="14"/>
      <c r="PAH68" s="14"/>
      <c r="PAI68" s="14"/>
      <c r="PAJ68" s="14"/>
      <c r="PAK68" s="14"/>
      <c r="PAL68" s="14"/>
      <c r="PAM68" s="14"/>
      <c r="PAN68" s="14"/>
      <c r="PAO68" s="14"/>
      <c r="PAP68" s="14"/>
      <c r="PAQ68" s="14"/>
      <c r="PAR68" s="14"/>
      <c r="PAS68" s="14"/>
      <c r="PAT68" s="14"/>
      <c r="PAU68" s="14"/>
      <c r="PAV68" s="14"/>
      <c r="PAW68" s="14"/>
      <c r="PAX68" s="14"/>
      <c r="PAY68" s="14"/>
      <c r="PAZ68" s="14"/>
      <c r="PBA68" s="14"/>
      <c r="PBB68" s="14"/>
      <c r="PBC68" s="14"/>
      <c r="PBD68" s="14"/>
      <c r="PBE68" s="14"/>
      <c r="PBF68" s="14"/>
      <c r="PBG68" s="14"/>
      <c r="PBH68" s="14"/>
      <c r="PBI68" s="14"/>
      <c r="PBJ68" s="14"/>
      <c r="PBK68" s="14"/>
      <c r="PBL68" s="14"/>
      <c r="PBM68" s="14"/>
      <c r="PBN68" s="14"/>
      <c r="PBO68" s="14"/>
      <c r="PBP68" s="14"/>
      <c r="PBQ68" s="14"/>
      <c r="PBR68" s="14"/>
      <c r="PBS68" s="14"/>
      <c r="PBT68" s="14"/>
      <c r="PBU68" s="14"/>
      <c r="PBV68" s="14"/>
      <c r="PBW68" s="14"/>
      <c r="PBX68" s="14"/>
      <c r="PBY68" s="14"/>
      <c r="PBZ68" s="14"/>
      <c r="PCA68" s="14"/>
      <c r="PCB68" s="14"/>
      <c r="PCC68" s="14"/>
      <c r="PCD68" s="14"/>
      <c r="PCE68" s="14"/>
      <c r="PCF68" s="14"/>
      <c r="PCG68" s="14"/>
      <c r="PCH68" s="14"/>
      <c r="PCI68" s="14"/>
      <c r="PCJ68" s="14"/>
      <c r="PCK68" s="14"/>
      <c r="PCL68" s="14"/>
      <c r="PCM68" s="14"/>
      <c r="PCN68" s="14"/>
      <c r="PCO68" s="14"/>
      <c r="PCP68" s="14"/>
      <c r="PCQ68" s="14"/>
      <c r="PCR68" s="14"/>
      <c r="PCS68" s="14"/>
      <c r="PCT68" s="14"/>
      <c r="PCU68" s="14"/>
      <c r="PCV68" s="14"/>
      <c r="PCW68" s="14"/>
      <c r="PCX68" s="14"/>
      <c r="PCY68" s="14"/>
      <c r="PCZ68" s="14"/>
      <c r="PDA68" s="14"/>
      <c r="PDB68" s="14"/>
      <c r="PDC68" s="14"/>
      <c r="PDD68" s="14"/>
      <c r="PDE68" s="14"/>
      <c r="PDF68" s="14"/>
      <c r="PDG68" s="14"/>
      <c r="PDH68" s="14"/>
      <c r="PDI68" s="14"/>
      <c r="PDJ68" s="14"/>
      <c r="PDK68" s="14"/>
      <c r="PDL68" s="14"/>
      <c r="PDM68" s="14"/>
      <c r="PDN68" s="14"/>
      <c r="PDO68" s="14"/>
      <c r="PDP68" s="14"/>
      <c r="PDQ68" s="14"/>
      <c r="PDR68" s="14"/>
      <c r="PDS68" s="14"/>
      <c r="PDT68" s="14"/>
      <c r="PDU68" s="14"/>
      <c r="PDV68" s="14"/>
      <c r="PDW68" s="14"/>
      <c r="PDX68" s="14"/>
      <c r="PDY68" s="14"/>
      <c r="PDZ68" s="14"/>
      <c r="PEA68" s="14"/>
      <c r="PEB68" s="14"/>
      <c r="PEC68" s="14"/>
      <c r="PED68" s="14"/>
      <c r="PEE68" s="14"/>
      <c r="PEF68" s="14"/>
      <c r="PEG68" s="14"/>
      <c r="PEH68" s="14"/>
      <c r="PEI68" s="14"/>
      <c r="PEJ68" s="14"/>
      <c r="PEK68" s="14"/>
      <c r="PEL68" s="14"/>
      <c r="PEM68" s="14"/>
      <c r="PEN68" s="14"/>
      <c r="PEO68" s="14"/>
      <c r="PEP68" s="14"/>
      <c r="PEQ68" s="14"/>
      <c r="PER68" s="14"/>
      <c r="PES68" s="14"/>
      <c r="PET68" s="14"/>
      <c r="PEU68" s="14"/>
      <c r="PEV68" s="14"/>
      <c r="PEW68" s="14"/>
      <c r="PEX68" s="14"/>
      <c r="PEY68" s="14"/>
      <c r="PEZ68" s="14"/>
      <c r="PFA68" s="14"/>
      <c r="PFB68" s="14"/>
      <c r="PFC68" s="14"/>
      <c r="PFD68" s="14"/>
      <c r="PFE68" s="14"/>
      <c r="PFF68" s="14"/>
      <c r="PFG68" s="14"/>
      <c r="PFH68" s="14"/>
      <c r="PFI68" s="14"/>
      <c r="PFJ68" s="14"/>
      <c r="PFK68" s="14"/>
      <c r="PFL68" s="14"/>
      <c r="PFM68" s="14"/>
      <c r="PFN68" s="14"/>
      <c r="PFO68" s="14"/>
      <c r="PFP68" s="14"/>
      <c r="PFQ68" s="14"/>
      <c r="PFR68" s="14"/>
      <c r="PFS68" s="14"/>
      <c r="PFT68" s="14"/>
      <c r="PFU68" s="14"/>
      <c r="PFV68" s="14"/>
      <c r="PFW68" s="14"/>
      <c r="PFX68" s="14"/>
      <c r="PFY68" s="14"/>
      <c r="PFZ68" s="14"/>
      <c r="PGA68" s="14"/>
      <c r="PGB68" s="14"/>
      <c r="PGC68" s="14"/>
      <c r="PGD68" s="14"/>
      <c r="PGE68" s="14"/>
      <c r="PGF68" s="14"/>
      <c r="PGG68" s="14"/>
      <c r="PGH68" s="14"/>
      <c r="PGI68" s="14"/>
      <c r="PGJ68" s="14"/>
      <c r="PGK68" s="14"/>
      <c r="PGL68" s="14"/>
      <c r="PGM68" s="14"/>
      <c r="PGN68" s="14"/>
      <c r="PGO68" s="14"/>
      <c r="PGP68" s="14"/>
      <c r="PGQ68" s="14"/>
      <c r="PGR68" s="14"/>
      <c r="PGS68" s="14"/>
      <c r="PGT68" s="14"/>
      <c r="PGU68" s="14"/>
      <c r="PGV68" s="14"/>
      <c r="PGW68" s="14"/>
      <c r="PGX68" s="14"/>
      <c r="PGY68" s="14"/>
      <c r="PGZ68" s="14"/>
      <c r="PHA68" s="14"/>
      <c r="PHB68" s="14"/>
      <c r="PHC68" s="14"/>
      <c r="PHD68" s="14"/>
      <c r="PHE68" s="14"/>
      <c r="PHF68" s="14"/>
      <c r="PHG68" s="14"/>
      <c r="PHH68" s="14"/>
      <c r="PHI68" s="14"/>
      <c r="PHJ68" s="14"/>
      <c r="PHK68" s="14"/>
      <c r="PHL68" s="14"/>
      <c r="PHM68" s="14"/>
      <c r="PHN68" s="14"/>
      <c r="PHO68" s="14"/>
      <c r="PHP68" s="14"/>
      <c r="PHQ68" s="14"/>
      <c r="PHR68" s="14"/>
      <c r="PHS68" s="14"/>
      <c r="PHT68" s="14"/>
      <c r="PHU68" s="14"/>
      <c r="PHV68" s="14"/>
      <c r="PHW68" s="14"/>
      <c r="PHX68" s="14"/>
      <c r="PHY68" s="14"/>
      <c r="PHZ68" s="14"/>
      <c r="PIA68" s="14"/>
      <c r="PIB68" s="14"/>
      <c r="PIC68" s="14"/>
      <c r="PID68" s="14"/>
      <c r="PIE68" s="14"/>
      <c r="PIF68" s="14"/>
      <c r="PIG68" s="14"/>
      <c r="PIH68" s="14"/>
      <c r="PII68" s="14"/>
      <c r="PIJ68" s="14"/>
      <c r="PIK68" s="14"/>
      <c r="PIL68" s="14"/>
      <c r="PIM68" s="14"/>
      <c r="PIN68" s="14"/>
      <c r="PIO68" s="14"/>
      <c r="PIP68" s="14"/>
      <c r="PIQ68" s="14"/>
      <c r="PIR68" s="14"/>
      <c r="PIS68" s="14"/>
      <c r="PIT68" s="14"/>
      <c r="PIU68" s="14"/>
      <c r="PIV68" s="14"/>
      <c r="PIW68" s="14"/>
      <c r="PIX68" s="14"/>
      <c r="PIY68" s="14"/>
      <c r="PIZ68" s="14"/>
      <c r="PJA68" s="14"/>
      <c r="PJB68" s="14"/>
      <c r="PJC68" s="14"/>
      <c r="PJD68" s="14"/>
      <c r="PJE68" s="14"/>
      <c r="PJF68" s="14"/>
      <c r="PJG68" s="14"/>
      <c r="PJH68" s="14"/>
      <c r="PJI68" s="14"/>
      <c r="PJJ68" s="14"/>
      <c r="PJK68" s="14"/>
      <c r="PJL68" s="14"/>
      <c r="PJM68" s="14"/>
      <c r="PJN68" s="14"/>
      <c r="PJO68" s="14"/>
      <c r="PJP68" s="14"/>
      <c r="PJQ68" s="14"/>
      <c r="PJR68" s="14"/>
      <c r="PJS68" s="14"/>
      <c r="PJT68" s="14"/>
      <c r="PJU68" s="14"/>
      <c r="PJV68" s="14"/>
      <c r="PJW68" s="14"/>
      <c r="PJX68" s="14"/>
      <c r="PJY68" s="14"/>
      <c r="PJZ68" s="14"/>
      <c r="PKA68" s="14"/>
      <c r="PKB68" s="14"/>
      <c r="PKC68" s="14"/>
      <c r="PKD68" s="14"/>
      <c r="PKE68" s="14"/>
      <c r="PKF68" s="14"/>
      <c r="PKG68" s="14"/>
      <c r="PKH68" s="14"/>
      <c r="PKI68" s="14"/>
      <c r="PKJ68" s="14"/>
      <c r="PKK68" s="14"/>
      <c r="PKL68" s="14"/>
      <c r="PKM68" s="14"/>
      <c r="PKN68" s="14"/>
      <c r="PKO68" s="14"/>
      <c r="PKP68" s="14"/>
      <c r="PKQ68" s="14"/>
      <c r="PKR68" s="14"/>
      <c r="PKS68" s="14"/>
      <c r="PKT68" s="14"/>
      <c r="PKU68" s="14"/>
      <c r="PKV68" s="14"/>
      <c r="PKW68" s="14"/>
      <c r="PKX68" s="14"/>
      <c r="PKY68" s="14"/>
      <c r="PKZ68" s="14"/>
      <c r="PLA68" s="14"/>
      <c r="PLB68" s="14"/>
      <c r="PLC68" s="14"/>
      <c r="PLD68" s="14"/>
      <c r="PLE68" s="14"/>
      <c r="PLF68" s="14"/>
      <c r="PLG68" s="14"/>
      <c r="PLH68" s="14"/>
      <c r="PLI68" s="14"/>
      <c r="PLJ68" s="14"/>
      <c r="PLK68" s="14"/>
      <c r="PLL68" s="14"/>
      <c r="PLM68" s="14"/>
      <c r="PLN68" s="14"/>
      <c r="PLO68" s="14"/>
      <c r="PLP68" s="14"/>
      <c r="PLQ68" s="14"/>
      <c r="PLR68" s="14"/>
      <c r="PLS68" s="14"/>
      <c r="PLT68" s="14"/>
      <c r="PLU68" s="14"/>
      <c r="PLV68" s="14"/>
      <c r="PLW68" s="14"/>
      <c r="PLX68" s="14"/>
      <c r="PLY68" s="14"/>
      <c r="PLZ68" s="14"/>
      <c r="PMA68" s="14"/>
      <c r="PMB68" s="14"/>
      <c r="PMC68" s="14"/>
      <c r="PMD68" s="14"/>
      <c r="PME68" s="14"/>
      <c r="PMF68" s="14"/>
      <c r="PMG68" s="14"/>
      <c r="PMH68" s="14"/>
      <c r="PMI68" s="14"/>
      <c r="PMJ68" s="14"/>
      <c r="PMK68" s="14"/>
      <c r="PML68" s="14"/>
      <c r="PMM68" s="14"/>
      <c r="PMN68" s="14"/>
      <c r="PMO68" s="14"/>
      <c r="PMP68" s="14"/>
      <c r="PMQ68" s="14"/>
      <c r="PMR68" s="14"/>
      <c r="PMS68" s="14"/>
      <c r="PMT68" s="14"/>
      <c r="PMU68" s="14"/>
      <c r="PMV68" s="14"/>
      <c r="PMW68" s="14"/>
      <c r="PMX68" s="14"/>
      <c r="PMY68" s="14"/>
      <c r="PMZ68" s="14"/>
      <c r="PNA68" s="14"/>
      <c r="PNB68" s="14"/>
      <c r="PNC68" s="14"/>
      <c r="PND68" s="14"/>
      <c r="PNE68" s="14"/>
      <c r="PNF68" s="14"/>
      <c r="PNG68" s="14"/>
      <c r="PNH68" s="14"/>
      <c r="PNI68" s="14"/>
      <c r="PNJ68" s="14"/>
      <c r="PNK68" s="14"/>
      <c r="PNL68" s="14"/>
      <c r="PNM68" s="14"/>
      <c r="PNN68" s="14"/>
      <c r="PNO68" s="14"/>
      <c r="PNP68" s="14"/>
      <c r="PNQ68" s="14"/>
      <c r="PNR68" s="14"/>
      <c r="PNS68" s="14"/>
      <c r="PNT68" s="14"/>
      <c r="PNU68" s="14"/>
      <c r="PNV68" s="14"/>
      <c r="PNW68" s="14"/>
      <c r="PNX68" s="14"/>
      <c r="PNY68" s="14"/>
      <c r="PNZ68" s="14"/>
      <c r="POA68" s="14"/>
      <c r="POB68" s="14"/>
      <c r="POC68" s="14"/>
      <c r="POD68" s="14"/>
      <c r="POE68" s="14"/>
      <c r="POF68" s="14"/>
      <c r="POG68" s="14"/>
      <c r="POH68" s="14"/>
      <c r="POI68" s="14"/>
      <c r="POJ68" s="14"/>
      <c r="POK68" s="14"/>
      <c r="POL68" s="14"/>
      <c r="POM68" s="14"/>
      <c r="PON68" s="14"/>
      <c r="POO68" s="14"/>
      <c r="POP68" s="14"/>
      <c r="POQ68" s="14"/>
      <c r="POR68" s="14"/>
      <c r="POS68" s="14"/>
      <c r="POT68" s="14"/>
      <c r="POU68" s="14"/>
      <c r="POV68" s="14"/>
      <c r="POW68" s="14"/>
      <c r="POX68" s="14"/>
      <c r="POY68" s="14"/>
      <c r="POZ68" s="14"/>
      <c r="PPA68" s="14"/>
      <c r="PPB68" s="14"/>
      <c r="PPC68" s="14"/>
      <c r="PPD68" s="14"/>
      <c r="PPE68" s="14"/>
      <c r="PPF68" s="14"/>
      <c r="PPG68" s="14"/>
      <c r="PPH68" s="14"/>
      <c r="PPI68" s="14"/>
      <c r="PPJ68" s="14"/>
      <c r="PPK68" s="14"/>
      <c r="PPL68" s="14"/>
      <c r="PPM68" s="14"/>
      <c r="PPN68" s="14"/>
      <c r="PPO68" s="14"/>
      <c r="PPP68" s="14"/>
      <c r="PPQ68" s="14"/>
      <c r="PPR68" s="14"/>
      <c r="PPS68" s="14"/>
      <c r="PPT68" s="14"/>
      <c r="PPU68" s="14"/>
      <c r="PPV68" s="14"/>
      <c r="PPW68" s="14"/>
      <c r="PPX68" s="14"/>
      <c r="PPY68" s="14"/>
      <c r="PPZ68" s="14"/>
      <c r="PQA68" s="14"/>
      <c r="PQB68" s="14"/>
      <c r="PQC68" s="14"/>
      <c r="PQD68" s="14"/>
      <c r="PQE68" s="14"/>
      <c r="PQF68" s="14"/>
      <c r="PQG68" s="14"/>
      <c r="PQH68" s="14"/>
      <c r="PQI68" s="14"/>
      <c r="PQJ68" s="14"/>
      <c r="PQK68" s="14"/>
      <c r="PQL68" s="14"/>
      <c r="PQM68" s="14"/>
      <c r="PQN68" s="14"/>
      <c r="PQO68" s="14"/>
      <c r="PQP68" s="14"/>
      <c r="PQQ68" s="14"/>
      <c r="PQR68" s="14"/>
      <c r="PQS68" s="14"/>
      <c r="PQT68" s="14"/>
      <c r="PQU68" s="14"/>
      <c r="PQV68" s="14"/>
      <c r="PQW68" s="14"/>
      <c r="PQX68" s="14"/>
      <c r="PQY68" s="14"/>
      <c r="PQZ68" s="14"/>
      <c r="PRA68" s="14"/>
      <c r="PRB68" s="14"/>
      <c r="PRC68" s="14"/>
      <c r="PRD68" s="14"/>
      <c r="PRE68" s="14"/>
      <c r="PRF68" s="14"/>
      <c r="PRG68" s="14"/>
      <c r="PRH68" s="14"/>
      <c r="PRI68" s="14"/>
      <c r="PRJ68" s="14"/>
      <c r="PRK68" s="14"/>
      <c r="PRL68" s="14"/>
      <c r="PRM68" s="14"/>
      <c r="PRN68" s="14"/>
      <c r="PRO68" s="14"/>
      <c r="PRP68" s="14"/>
      <c r="PRQ68" s="14"/>
      <c r="PRR68" s="14"/>
      <c r="PRS68" s="14"/>
      <c r="PRT68" s="14"/>
      <c r="PRU68" s="14"/>
      <c r="PRV68" s="14"/>
      <c r="PRW68" s="14"/>
      <c r="PRX68" s="14"/>
      <c r="PRY68" s="14"/>
      <c r="PRZ68" s="14"/>
      <c r="PSA68" s="14"/>
      <c r="PSB68" s="14"/>
      <c r="PSC68" s="14"/>
      <c r="PSD68" s="14"/>
      <c r="PSE68" s="14"/>
      <c r="PSF68" s="14"/>
      <c r="PSG68" s="14"/>
      <c r="PSH68" s="14"/>
      <c r="PSI68" s="14"/>
      <c r="PSJ68" s="14"/>
      <c r="PSK68" s="14"/>
      <c r="PSL68" s="14"/>
      <c r="PSM68" s="14"/>
      <c r="PSN68" s="14"/>
      <c r="PSO68" s="14"/>
      <c r="PSP68" s="14"/>
      <c r="PSQ68" s="14"/>
      <c r="PSR68" s="14"/>
      <c r="PSS68" s="14"/>
      <c r="PST68" s="14"/>
      <c r="PSU68" s="14"/>
      <c r="PSV68" s="14"/>
      <c r="PSW68" s="14"/>
      <c r="PSX68" s="14"/>
      <c r="PSY68" s="14"/>
      <c r="PSZ68" s="14"/>
      <c r="PTA68" s="14"/>
      <c r="PTB68" s="14"/>
      <c r="PTC68" s="14"/>
      <c r="PTD68" s="14"/>
      <c r="PTE68" s="14"/>
      <c r="PTF68" s="14"/>
      <c r="PTG68" s="14"/>
      <c r="PTH68" s="14"/>
      <c r="PTI68" s="14"/>
      <c r="PTJ68" s="14"/>
      <c r="PTK68" s="14"/>
      <c r="PTL68" s="14"/>
      <c r="PTM68" s="14"/>
      <c r="PTN68" s="14"/>
      <c r="PTO68" s="14"/>
      <c r="PTP68" s="14"/>
      <c r="PTQ68" s="14"/>
      <c r="PTR68" s="14"/>
      <c r="PTS68" s="14"/>
      <c r="PTT68" s="14"/>
      <c r="PTU68" s="14"/>
      <c r="PTV68" s="14"/>
      <c r="PTW68" s="14"/>
      <c r="PTX68" s="14"/>
      <c r="PTY68" s="14"/>
      <c r="PTZ68" s="14"/>
      <c r="PUA68" s="14"/>
      <c r="PUB68" s="14"/>
      <c r="PUC68" s="14"/>
      <c r="PUD68" s="14"/>
      <c r="PUE68" s="14"/>
      <c r="PUF68" s="14"/>
      <c r="PUG68" s="14"/>
      <c r="PUH68" s="14"/>
      <c r="PUI68" s="14"/>
      <c r="PUJ68" s="14"/>
      <c r="PUK68" s="14"/>
      <c r="PUL68" s="14"/>
      <c r="PUM68" s="14"/>
      <c r="PUN68" s="14"/>
      <c r="PUO68" s="14"/>
      <c r="PUP68" s="14"/>
      <c r="PUQ68" s="14"/>
      <c r="PUR68" s="14"/>
      <c r="PUS68" s="14"/>
      <c r="PUT68" s="14"/>
      <c r="PUU68" s="14"/>
      <c r="PUV68" s="14"/>
      <c r="PUW68" s="14"/>
      <c r="PUX68" s="14"/>
      <c r="PUY68" s="14"/>
      <c r="PUZ68" s="14"/>
      <c r="PVA68" s="14"/>
      <c r="PVB68" s="14"/>
      <c r="PVC68" s="14"/>
      <c r="PVD68" s="14"/>
      <c r="PVE68" s="14"/>
      <c r="PVF68" s="14"/>
      <c r="PVG68" s="14"/>
      <c r="PVH68" s="14"/>
      <c r="PVI68" s="14"/>
      <c r="PVJ68" s="14"/>
      <c r="PVK68" s="14"/>
      <c r="PVL68" s="14"/>
      <c r="PVM68" s="14"/>
      <c r="PVN68" s="14"/>
      <c r="PVO68" s="14"/>
      <c r="PVP68" s="14"/>
      <c r="PVQ68" s="14"/>
      <c r="PVR68" s="14"/>
      <c r="PVS68" s="14"/>
      <c r="PVT68" s="14"/>
      <c r="PVU68" s="14"/>
      <c r="PVV68" s="14"/>
      <c r="PVW68" s="14"/>
      <c r="PVX68" s="14"/>
      <c r="PVY68" s="14"/>
      <c r="PVZ68" s="14"/>
      <c r="PWA68" s="14"/>
      <c r="PWB68" s="14"/>
      <c r="PWC68" s="14"/>
      <c r="PWD68" s="14"/>
      <c r="PWE68" s="14"/>
      <c r="PWF68" s="14"/>
      <c r="PWG68" s="14"/>
      <c r="PWH68" s="14"/>
      <c r="PWI68" s="14"/>
      <c r="PWJ68" s="14"/>
      <c r="PWK68" s="14"/>
      <c r="PWL68" s="14"/>
      <c r="PWM68" s="14"/>
      <c r="PWN68" s="14"/>
      <c r="PWO68" s="14"/>
      <c r="PWP68" s="14"/>
      <c r="PWQ68" s="14"/>
      <c r="PWR68" s="14"/>
      <c r="PWS68" s="14"/>
      <c r="PWT68" s="14"/>
      <c r="PWU68" s="14"/>
      <c r="PWV68" s="14"/>
      <c r="PWW68" s="14"/>
      <c r="PWX68" s="14"/>
      <c r="PWY68" s="14"/>
      <c r="PWZ68" s="14"/>
      <c r="PXA68" s="14"/>
      <c r="PXB68" s="14"/>
      <c r="PXC68" s="14"/>
      <c r="PXD68" s="14"/>
      <c r="PXE68" s="14"/>
      <c r="PXF68" s="14"/>
      <c r="PXG68" s="14"/>
      <c r="PXH68" s="14"/>
      <c r="PXI68" s="14"/>
      <c r="PXJ68" s="14"/>
      <c r="PXK68" s="14"/>
      <c r="PXL68" s="14"/>
      <c r="PXM68" s="14"/>
      <c r="PXN68" s="14"/>
      <c r="PXO68" s="14"/>
      <c r="PXP68" s="14"/>
      <c r="PXQ68" s="14"/>
      <c r="PXR68" s="14"/>
      <c r="PXS68" s="14"/>
      <c r="PXT68" s="14"/>
      <c r="PXU68" s="14"/>
      <c r="PXV68" s="14"/>
      <c r="PXW68" s="14"/>
      <c r="PXX68" s="14"/>
      <c r="PXY68" s="14"/>
      <c r="PXZ68" s="14"/>
      <c r="PYA68" s="14"/>
      <c r="PYB68" s="14"/>
      <c r="PYC68" s="14"/>
      <c r="PYD68" s="14"/>
      <c r="PYE68" s="14"/>
      <c r="PYF68" s="14"/>
      <c r="PYG68" s="14"/>
      <c r="PYH68" s="14"/>
      <c r="PYI68" s="14"/>
      <c r="PYJ68" s="14"/>
      <c r="PYK68" s="14"/>
      <c r="PYL68" s="14"/>
      <c r="PYM68" s="14"/>
      <c r="PYN68" s="14"/>
      <c r="PYO68" s="14"/>
      <c r="PYP68" s="14"/>
      <c r="PYQ68" s="14"/>
      <c r="PYR68" s="14"/>
      <c r="PYS68" s="14"/>
      <c r="PYT68" s="14"/>
      <c r="PYU68" s="14"/>
      <c r="PYV68" s="14"/>
      <c r="PYW68" s="14"/>
      <c r="PYX68" s="14"/>
      <c r="PYY68" s="14"/>
      <c r="PYZ68" s="14"/>
      <c r="PZA68" s="14"/>
      <c r="PZB68" s="14"/>
      <c r="PZC68" s="14"/>
      <c r="PZD68" s="14"/>
      <c r="PZE68" s="14"/>
      <c r="PZF68" s="14"/>
      <c r="PZG68" s="14"/>
      <c r="PZH68" s="14"/>
      <c r="PZI68" s="14"/>
      <c r="PZJ68" s="14"/>
      <c r="PZK68" s="14"/>
      <c r="PZL68" s="14"/>
      <c r="PZM68" s="14"/>
      <c r="PZN68" s="14"/>
      <c r="PZO68" s="14"/>
      <c r="PZP68" s="14"/>
      <c r="PZQ68" s="14"/>
      <c r="PZR68" s="14"/>
      <c r="PZS68" s="14"/>
      <c r="PZT68" s="14"/>
      <c r="PZU68" s="14"/>
      <c r="PZV68" s="14"/>
      <c r="PZW68" s="14"/>
      <c r="PZX68" s="14"/>
      <c r="PZY68" s="14"/>
      <c r="PZZ68" s="14"/>
      <c r="QAA68" s="14"/>
      <c r="QAB68" s="14"/>
      <c r="QAC68" s="14"/>
      <c r="QAD68" s="14"/>
      <c r="QAE68" s="14"/>
      <c r="QAF68" s="14"/>
      <c r="QAG68" s="14"/>
      <c r="QAH68" s="14"/>
      <c r="QAI68" s="14"/>
      <c r="QAJ68" s="14"/>
      <c r="QAK68" s="14"/>
      <c r="QAL68" s="14"/>
      <c r="QAM68" s="14"/>
      <c r="QAN68" s="14"/>
      <c r="QAO68" s="14"/>
      <c r="QAP68" s="14"/>
      <c r="QAQ68" s="14"/>
      <c r="QAR68" s="14"/>
      <c r="QAS68" s="14"/>
      <c r="QAT68" s="14"/>
      <c r="QAU68" s="14"/>
      <c r="QAV68" s="14"/>
      <c r="QAW68" s="14"/>
      <c r="QAX68" s="14"/>
      <c r="QAY68" s="14"/>
      <c r="QAZ68" s="14"/>
      <c r="QBA68" s="14"/>
      <c r="QBB68" s="14"/>
      <c r="QBC68" s="14"/>
      <c r="QBD68" s="14"/>
      <c r="QBE68" s="14"/>
      <c r="QBF68" s="14"/>
      <c r="QBG68" s="14"/>
      <c r="QBH68" s="14"/>
      <c r="QBI68" s="14"/>
      <c r="QBJ68" s="14"/>
      <c r="QBK68" s="14"/>
      <c r="QBL68" s="14"/>
      <c r="QBM68" s="14"/>
      <c r="QBN68" s="14"/>
      <c r="QBO68" s="14"/>
      <c r="QBP68" s="14"/>
      <c r="QBQ68" s="14"/>
      <c r="QBR68" s="14"/>
      <c r="QBS68" s="14"/>
      <c r="QBT68" s="14"/>
      <c r="QBU68" s="14"/>
      <c r="QBV68" s="14"/>
      <c r="QBW68" s="14"/>
      <c r="QBX68" s="14"/>
      <c r="QBY68" s="14"/>
      <c r="QBZ68" s="14"/>
      <c r="QCA68" s="14"/>
      <c r="QCB68" s="14"/>
      <c r="QCC68" s="14"/>
      <c r="QCD68" s="14"/>
      <c r="QCE68" s="14"/>
      <c r="QCF68" s="14"/>
      <c r="QCG68" s="14"/>
      <c r="QCH68" s="14"/>
      <c r="QCI68" s="14"/>
      <c r="QCJ68" s="14"/>
      <c r="QCK68" s="14"/>
      <c r="QCL68" s="14"/>
      <c r="QCM68" s="14"/>
      <c r="QCN68" s="14"/>
      <c r="QCO68" s="14"/>
      <c r="QCP68" s="14"/>
      <c r="QCQ68" s="14"/>
      <c r="QCR68" s="14"/>
      <c r="QCS68" s="14"/>
      <c r="QCT68" s="14"/>
      <c r="QCU68" s="14"/>
      <c r="QCV68" s="14"/>
      <c r="QCW68" s="14"/>
      <c r="QCX68" s="14"/>
      <c r="QCY68" s="14"/>
      <c r="QCZ68" s="14"/>
      <c r="QDA68" s="14"/>
      <c r="QDB68" s="14"/>
      <c r="QDC68" s="14"/>
      <c r="QDD68" s="14"/>
      <c r="QDE68" s="14"/>
      <c r="QDF68" s="14"/>
      <c r="QDG68" s="14"/>
      <c r="QDH68" s="14"/>
      <c r="QDI68" s="14"/>
      <c r="QDJ68" s="14"/>
      <c r="QDK68" s="14"/>
      <c r="QDL68" s="14"/>
      <c r="QDM68" s="14"/>
      <c r="QDN68" s="14"/>
      <c r="QDO68" s="14"/>
      <c r="QDP68" s="14"/>
      <c r="QDQ68" s="14"/>
      <c r="QDR68" s="14"/>
      <c r="QDS68" s="14"/>
      <c r="QDT68" s="14"/>
      <c r="QDU68" s="14"/>
      <c r="QDV68" s="14"/>
      <c r="QDW68" s="14"/>
      <c r="QDX68" s="14"/>
      <c r="QDY68" s="14"/>
      <c r="QDZ68" s="14"/>
      <c r="QEA68" s="14"/>
      <c r="QEB68" s="14"/>
      <c r="QEC68" s="14"/>
      <c r="QED68" s="14"/>
      <c r="QEE68" s="14"/>
      <c r="QEF68" s="14"/>
      <c r="QEG68" s="14"/>
      <c r="QEH68" s="14"/>
      <c r="QEI68" s="14"/>
      <c r="QEJ68" s="14"/>
      <c r="QEK68" s="14"/>
      <c r="QEL68" s="14"/>
      <c r="QEM68" s="14"/>
      <c r="QEN68" s="14"/>
      <c r="QEO68" s="14"/>
      <c r="QEP68" s="14"/>
      <c r="QEQ68" s="14"/>
      <c r="QER68" s="14"/>
      <c r="QES68" s="14"/>
      <c r="QET68" s="14"/>
      <c r="QEU68" s="14"/>
      <c r="QEV68" s="14"/>
      <c r="QEW68" s="14"/>
      <c r="QEX68" s="14"/>
      <c r="QEY68" s="14"/>
      <c r="QEZ68" s="14"/>
      <c r="QFA68" s="14"/>
      <c r="QFB68" s="14"/>
      <c r="QFC68" s="14"/>
      <c r="QFD68" s="14"/>
      <c r="QFE68" s="14"/>
      <c r="QFF68" s="14"/>
      <c r="QFG68" s="14"/>
      <c r="QFH68" s="14"/>
      <c r="QFI68" s="14"/>
      <c r="QFJ68" s="14"/>
      <c r="QFK68" s="14"/>
      <c r="QFL68" s="14"/>
      <c r="QFM68" s="14"/>
      <c r="QFN68" s="14"/>
      <c r="QFO68" s="14"/>
      <c r="QFP68" s="14"/>
      <c r="QFQ68" s="14"/>
      <c r="QFR68" s="14"/>
      <c r="QFS68" s="14"/>
      <c r="QFT68" s="14"/>
      <c r="QFU68" s="14"/>
      <c r="QFV68" s="14"/>
      <c r="QFW68" s="14"/>
      <c r="QFX68" s="14"/>
      <c r="QFY68" s="14"/>
      <c r="QFZ68" s="14"/>
      <c r="QGA68" s="14"/>
      <c r="QGB68" s="14"/>
      <c r="QGC68" s="14"/>
      <c r="QGD68" s="14"/>
      <c r="QGE68" s="14"/>
      <c r="QGF68" s="14"/>
      <c r="QGG68" s="14"/>
      <c r="QGH68" s="14"/>
      <c r="QGI68" s="14"/>
      <c r="QGJ68" s="14"/>
      <c r="QGK68" s="14"/>
      <c r="QGL68" s="14"/>
      <c r="QGM68" s="14"/>
      <c r="QGN68" s="14"/>
      <c r="QGO68" s="14"/>
      <c r="QGP68" s="14"/>
      <c r="QGQ68" s="14"/>
      <c r="QGR68" s="14"/>
      <c r="QGS68" s="14"/>
      <c r="QGT68" s="14"/>
      <c r="QGU68" s="14"/>
      <c r="QGV68" s="14"/>
      <c r="QGW68" s="14"/>
      <c r="QGX68" s="14"/>
      <c r="QGY68" s="14"/>
      <c r="QGZ68" s="14"/>
      <c r="QHA68" s="14"/>
      <c r="QHB68" s="14"/>
      <c r="QHC68" s="14"/>
      <c r="QHD68" s="14"/>
      <c r="QHE68" s="14"/>
      <c r="QHF68" s="14"/>
      <c r="QHG68" s="14"/>
      <c r="QHH68" s="14"/>
      <c r="QHI68" s="14"/>
      <c r="QHJ68" s="14"/>
      <c r="QHK68" s="14"/>
      <c r="QHL68" s="14"/>
      <c r="QHM68" s="14"/>
      <c r="QHN68" s="14"/>
      <c r="QHO68" s="14"/>
      <c r="QHP68" s="14"/>
      <c r="QHQ68" s="14"/>
      <c r="QHR68" s="14"/>
      <c r="QHS68" s="14"/>
      <c r="QHT68" s="14"/>
      <c r="QHU68" s="14"/>
      <c r="QHV68" s="14"/>
      <c r="QHW68" s="14"/>
      <c r="QHX68" s="14"/>
      <c r="QHY68" s="14"/>
      <c r="QHZ68" s="14"/>
      <c r="QIA68" s="14"/>
      <c r="QIB68" s="14"/>
      <c r="QIC68" s="14"/>
      <c r="QID68" s="14"/>
      <c r="QIE68" s="14"/>
      <c r="QIF68" s="14"/>
      <c r="QIG68" s="14"/>
      <c r="QIH68" s="14"/>
      <c r="QII68" s="14"/>
      <c r="QIJ68" s="14"/>
      <c r="QIK68" s="14"/>
      <c r="QIL68" s="14"/>
      <c r="QIM68" s="14"/>
      <c r="QIN68" s="14"/>
      <c r="QIO68" s="14"/>
      <c r="QIP68" s="14"/>
      <c r="QIQ68" s="14"/>
      <c r="QIR68" s="14"/>
      <c r="QIS68" s="14"/>
      <c r="QIT68" s="14"/>
      <c r="QIU68" s="14"/>
      <c r="QIV68" s="14"/>
      <c r="QIW68" s="14"/>
      <c r="QIX68" s="14"/>
      <c r="QIY68" s="14"/>
      <c r="QIZ68" s="14"/>
      <c r="QJA68" s="14"/>
      <c r="QJB68" s="14"/>
      <c r="QJC68" s="14"/>
      <c r="QJD68" s="14"/>
      <c r="QJE68" s="14"/>
      <c r="QJF68" s="14"/>
      <c r="QJG68" s="14"/>
      <c r="QJH68" s="14"/>
      <c r="QJI68" s="14"/>
      <c r="QJJ68" s="14"/>
      <c r="QJK68" s="14"/>
      <c r="QJL68" s="14"/>
      <c r="QJM68" s="14"/>
      <c r="QJN68" s="14"/>
      <c r="QJO68" s="14"/>
      <c r="QJP68" s="14"/>
      <c r="QJQ68" s="14"/>
      <c r="QJR68" s="14"/>
      <c r="QJS68" s="14"/>
      <c r="QJT68" s="14"/>
      <c r="QJU68" s="14"/>
      <c r="QJV68" s="14"/>
      <c r="QJW68" s="14"/>
      <c r="QJX68" s="14"/>
      <c r="QJY68" s="14"/>
      <c r="QJZ68" s="14"/>
      <c r="QKA68" s="14"/>
      <c r="QKB68" s="14"/>
      <c r="QKC68" s="14"/>
      <c r="QKD68" s="14"/>
      <c r="QKE68" s="14"/>
      <c r="QKF68" s="14"/>
      <c r="QKG68" s="14"/>
      <c r="QKH68" s="14"/>
      <c r="QKI68" s="14"/>
      <c r="QKJ68" s="14"/>
      <c r="QKK68" s="14"/>
      <c r="QKL68" s="14"/>
      <c r="QKM68" s="14"/>
      <c r="QKN68" s="14"/>
      <c r="QKO68" s="14"/>
      <c r="QKP68" s="14"/>
      <c r="QKQ68" s="14"/>
      <c r="QKR68" s="14"/>
      <c r="QKS68" s="14"/>
      <c r="QKT68" s="14"/>
      <c r="QKU68" s="14"/>
      <c r="QKV68" s="14"/>
      <c r="QKW68" s="14"/>
      <c r="QKX68" s="14"/>
      <c r="QKY68" s="14"/>
      <c r="QKZ68" s="14"/>
      <c r="QLA68" s="14"/>
      <c r="QLB68" s="14"/>
      <c r="QLC68" s="14"/>
      <c r="QLD68" s="14"/>
      <c r="QLE68" s="14"/>
      <c r="QLF68" s="14"/>
      <c r="QLG68" s="14"/>
      <c r="QLH68" s="14"/>
      <c r="QLI68" s="14"/>
      <c r="QLJ68" s="14"/>
      <c r="QLK68" s="14"/>
      <c r="QLL68" s="14"/>
      <c r="QLM68" s="14"/>
      <c r="QLN68" s="14"/>
      <c r="QLO68" s="14"/>
      <c r="QLP68" s="14"/>
      <c r="QLQ68" s="14"/>
      <c r="QLR68" s="14"/>
      <c r="QLS68" s="14"/>
      <c r="QLT68" s="14"/>
      <c r="QLU68" s="14"/>
      <c r="QLV68" s="14"/>
      <c r="QLW68" s="14"/>
      <c r="QLX68" s="14"/>
      <c r="QLY68" s="14"/>
      <c r="QLZ68" s="14"/>
      <c r="QMA68" s="14"/>
      <c r="QMB68" s="14"/>
      <c r="QMC68" s="14"/>
      <c r="QMD68" s="14"/>
      <c r="QME68" s="14"/>
      <c r="QMF68" s="14"/>
      <c r="QMG68" s="14"/>
      <c r="QMH68" s="14"/>
      <c r="QMI68" s="14"/>
      <c r="QMJ68" s="14"/>
      <c r="QMK68" s="14"/>
      <c r="QML68" s="14"/>
      <c r="QMM68" s="14"/>
      <c r="QMN68" s="14"/>
      <c r="QMO68" s="14"/>
      <c r="QMP68" s="14"/>
      <c r="QMQ68" s="14"/>
      <c r="QMR68" s="14"/>
      <c r="QMS68" s="14"/>
      <c r="QMT68" s="14"/>
      <c r="QMU68" s="14"/>
      <c r="QMV68" s="14"/>
      <c r="QMW68" s="14"/>
      <c r="QMX68" s="14"/>
      <c r="QMY68" s="14"/>
      <c r="QMZ68" s="14"/>
      <c r="QNA68" s="14"/>
      <c r="QNB68" s="14"/>
      <c r="QNC68" s="14"/>
      <c r="QND68" s="14"/>
      <c r="QNE68" s="14"/>
      <c r="QNF68" s="14"/>
      <c r="QNG68" s="14"/>
      <c r="QNH68" s="14"/>
      <c r="QNI68" s="14"/>
      <c r="QNJ68" s="14"/>
      <c r="QNK68" s="14"/>
      <c r="QNL68" s="14"/>
      <c r="QNM68" s="14"/>
      <c r="QNN68" s="14"/>
      <c r="QNO68" s="14"/>
      <c r="QNP68" s="14"/>
      <c r="QNQ68" s="14"/>
      <c r="QNR68" s="14"/>
      <c r="QNS68" s="14"/>
      <c r="QNT68" s="14"/>
      <c r="QNU68" s="14"/>
      <c r="QNV68" s="14"/>
      <c r="QNW68" s="14"/>
      <c r="QNX68" s="14"/>
      <c r="QNY68" s="14"/>
      <c r="QNZ68" s="14"/>
      <c r="QOA68" s="14"/>
      <c r="QOB68" s="14"/>
      <c r="QOC68" s="14"/>
      <c r="QOD68" s="14"/>
      <c r="QOE68" s="14"/>
      <c r="QOF68" s="14"/>
      <c r="QOG68" s="14"/>
      <c r="QOH68" s="14"/>
      <c r="QOI68" s="14"/>
      <c r="QOJ68" s="14"/>
      <c r="QOK68" s="14"/>
      <c r="QOL68" s="14"/>
      <c r="QOM68" s="14"/>
      <c r="QON68" s="14"/>
      <c r="QOO68" s="14"/>
      <c r="QOP68" s="14"/>
      <c r="QOQ68" s="14"/>
      <c r="QOR68" s="14"/>
      <c r="QOS68" s="14"/>
      <c r="QOT68" s="14"/>
      <c r="QOU68" s="14"/>
      <c r="QOV68" s="14"/>
      <c r="QOW68" s="14"/>
      <c r="QOX68" s="14"/>
      <c r="QOY68" s="14"/>
      <c r="QOZ68" s="14"/>
      <c r="QPA68" s="14"/>
      <c r="QPB68" s="14"/>
      <c r="QPC68" s="14"/>
      <c r="QPD68" s="14"/>
      <c r="QPE68" s="14"/>
      <c r="QPF68" s="14"/>
      <c r="QPG68" s="14"/>
      <c r="QPH68" s="14"/>
      <c r="QPI68" s="14"/>
      <c r="QPJ68" s="14"/>
      <c r="QPK68" s="14"/>
      <c r="QPL68" s="14"/>
      <c r="QPM68" s="14"/>
      <c r="QPN68" s="14"/>
      <c r="QPO68" s="14"/>
      <c r="QPP68" s="14"/>
      <c r="QPQ68" s="14"/>
      <c r="QPR68" s="14"/>
      <c r="QPS68" s="14"/>
      <c r="QPT68" s="14"/>
      <c r="QPU68" s="14"/>
      <c r="QPV68" s="14"/>
      <c r="QPW68" s="14"/>
      <c r="QPX68" s="14"/>
      <c r="QPY68" s="14"/>
      <c r="QPZ68" s="14"/>
      <c r="QQA68" s="14"/>
      <c r="QQB68" s="14"/>
      <c r="QQC68" s="14"/>
      <c r="QQD68" s="14"/>
      <c r="QQE68" s="14"/>
      <c r="QQF68" s="14"/>
      <c r="QQG68" s="14"/>
      <c r="QQH68" s="14"/>
      <c r="QQI68" s="14"/>
      <c r="QQJ68" s="14"/>
      <c r="QQK68" s="14"/>
      <c r="QQL68" s="14"/>
      <c r="QQM68" s="14"/>
      <c r="QQN68" s="14"/>
      <c r="QQO68" s="14"/>
      <c r="QQP68" s="14"/>
      <c r="QQQ68" s="14"/>
      <c r="QQR68" s="14"/>
      <c r="QQS68" s="14"/>
      <c r="QQT68" s="14"/>
      <c r="QQU68" s="14"/>
      <c r="QQV68" s="14"/>
      <c r="QQW68" s="14"/>
      <c r="QQX68" s="14"/>
      <c r="QQY68" s="14"/>
      <c r="QQZ68" s="14"/>
      <c r="QRA68" s="14"/>
      <c r="QRB68" s="14"/>
      <c r="QRC68" s="14"/>
      <c r="QRD68" s="14"/>
      <c r="QRE68" s="14"/>
      <c r="QRF68" s="14"/>
      <c r="QRG68" s="14"/>
      <c r="QRH68" s="14"/>
      <c r="QRI68" s="14"/>
      <c r="QRJ68" s="14"/>
      <c r="QRK68" s="14"/>
      <c r="QRL68" s="14"/>
      <c r="QRM68" s="14"/>
      <c r="QRN68" s="14"/>
      <c r="QRO68" s="14"/>
      <c r="QRP68" s="14"/>
      <c r="QRQ68" s="14"/>
      <c r="QRR68" s="14"/>
      <c r="QRS68" s="14"/>
      <c r="QRT68" s="14"/>
      <c r="QRU68" s="14"/>
      <c r="QRV68" s="14"/>
      <c r="QRW68" s="14"/>
      <c r="QRX68" s="14"/>
      <c r="QRY68" s="14"/>
      <c r="QRZ68" s="14"/>
      <c r="QSA68" s="14"/>
      <c r="QSB68" s="14"/>
      <c r="QSC68" s="14"/>
      <c r="QSD68" s="14"/>
      <c r="QSE68" s="14"/>
      <c r="QSF68" s="14"/>
      <c r="QSG68" s="14"/>
      <c r="QSH68" s="14"/>
      <c r="QSI68" s="14"/>
      <c r="QSJ68" s="14"/>
      <c r="QSK68" s="14"/>
      <c r="QSL68" s="14"/>
      <c r="QSM68" s="14"/>
      <c r="QSN68" s="14"/>
      <c r="QSO68" s="14"/>
      <c r="QSP68" s="14"/>
      <c r="QSQ68" s="14"/>
      <c r="QSR68" s="14"/>
      <c r="QSS68" s="14"/>
      <c r="QST68" s="14"/>
      <c r="QSU68" s="14"/>
      <c r="QSV68" s="14"/>
      <c r="QSW68" s="14"/>
      <c r="QSX68" s="14"/>
      <c r="QSY68" s="14"/>
      <c r="QSZ68" s="14"/>
      <c r="QTA68" s="14"/>
      <c r="QTB68" s="14"/>
      <c r="QTC68" s="14"/>
      <c r="QTD68" s="14"/>
      <c r="QTE68" s="14"/>
      <c r="QTF68" s="14"/>
      <c r="QTG68" s="14"/>
      <c r="QTH68" s="14"/>
      <c r="QTI68" s="14"/>
      <c r="QTJ68" s="14"/>
      <c r="QTK68" s="14"/>
      <c r="QTL68" s="14"/>
      <c r="QTM68" s="14"/>
      <c r="QTN68" s="14"/>
      <c r="QTO68" s="14"/>
      <c r="QTP68" s="14"/>
      <c r="QTQ68" s="14"/>
      <c r="QTR68" s="14"/>
      <c r="QTS68" s="14"/>
      <c r="QTT68" s="14"/>
      <c r="QTU68" s="14"/>
      <c r="QTV68" s="14"/>
      <c r="QTW68" s="14"/>
      <c r="QTX68" s="14"/>
      <c r="QTY68" s="14"/>
      <c r="QTZ68" s="14"/>
      <c r="QUA68" s="14"/>
      <c r="QUB68" s="14"/>
      <c r="QUC68" s="14"/>
      <c r="QUD68" s="14"/>
      <c r="QUE68" s="14"/>
      <c r="QUF68" s="14"/>
      <c r="QUG68" s="14"/>
      <c r="QUH68" s="14"/>
      <c r="QUI68" s="14"/>
      <c r="QUJ68" s="14"/>
      <c r="QUK68" s="14"/>
      <c r="QUL68" s="14"/>
      <c r="QUM68" s="14"/>
      <c r="QUN68" s="14"/>
      <c r="QUO68" s="14"/>
      <c r="QUP68" s="14"/>
      <c r="QUQ68" s="14"/>
      <c r="QUR68" s="14"/>
      <c r="QUS68" s="14"/>
      <c r="QUT68" s="14"/>
      <c r="QUU68" s="14"/>
      <c r="QUV68" s="14"/>
      <c r="QUW68" s="14"/>
      <c r="QUX68" s="14"/>
      <c r="QUY68" s="14"/>
      <c r="QUZ68" s="14"/>
      <c r="QVA68" s="14"/>
      <c r="QVB68" s="14"/>
      <c r="QVC68" s="14"/>
      <c r="QVD68" s="14"/>
      <c r="QVE68" s="14"/>
      <c r="QVF68" s="14"/>
      <c r="QVG68" s="14"/>
      <c r="QVH68" s="14"/>
      <c r="QVI68" s="14"/>
      <c r="QVJ68" s="14"/>
      <c r="QVK68" s="14"/>
      <c r="QVL68" s="14"/>
      <c r="QVM68" s="14"/>
      <c r="QVN68" s="14"/>
      <c r="QVO68" s="14"/>
      <c r="QVP68" s="14"/>
      <c r="QVQ68" s="14"/>
      <c r="QVR68" s="14"/>
      <c r="QVS68" s="14"/>
      <c r="QVT68" s="14"/>
      <c r="QVU68" s="14"/>
      <c r="QVV68" s="14"/>
      <c r="QVW68" s="14"/>
      <c r="QVX68" s="14"/>
      <c r="QVY68" s="14"/>
      <c r="QVZ68" s="14"/>
      <c r="QWA68" s="14"/>
      <c r="QWB68" s="14"/>
      <c r="QWC68" s="14"/>
      <c r="QWD68" s="14"/>
      <c r="QWE68" s="14"/>
      <c r="QWF68" s="14"/>
      <c r="QWG68" s="14"/>
      <c r="QWH68" s="14"/>
      <c r="QWI68" s="14"/>
      <c r="QWJ68" s="14"/>
      <c r="QWK68" s="14"/>
      <c r="QWL68" s="14"/>
      <c r="QWM68" s="14"/>
      <c r="QWN68" s="14"/>
      <c r="QWO68" s="14"/>
      <c r="QWP68" s="14"/>
      <c r="QWQ68" s="14"/>
      <c r="QWR68" s="14"/>
      <c r="QWS68" s="14"/>
      <c r="QWT68" s="14"/>
      <c r="QWU68" s="14"/>
      <c r="QWV68" s="14"/>
      <c r="QWW68" s="14"/>
      <c r="QWX68" s="14"/>
      <c r="QWY68" s="14"/>
      <c r="QWZ68" s="14"/>
      <c r="QXA68" s="14"/>
      <c r="QXB68" s="14"/>
      <c r="QXC68" s="14"/>
      <c r="QXD68" s="14"/>
      <c r="QXE68" s="14"/>
      <c r="QXF68" s="14"/>
      <c r="QXG68" s="14"/>
      <c r="QXH68" s="14"/>
      <c r="QXI68" s="14"/>
      <c r="QXJ68" s="14"/>
      <c r="QXK68" s="14"/>
      <c r="QXL68" s="14"/>
      <c r="QXM68" s="14"/>
      <c r="QXN68" s="14"/>
      <c r="QXO68" s="14"/>
      <c r="QXP68" s="14"/>
      <c r="QXQ68" s="14"/>
      <c r="QXR68" s="14"/>
      <c r="QXS68" s="14"/>
      <c r="QXT68" s="14"/>
      <c r="QXU68" s="14"/>
      <c r="QXV68" s="14"/>
      <c r="QXW68" s="14"/>
      <c r="QXX68" s="14"/>
      <c r="QXY68" s="14"/>
      <c r="QXZ68" s="14"/>
      <c r="QYA68" s="14"/>
      <c r="QYB68" s="14"/>
      <c r="QYC68" s="14"/>
      <c r="QYD68" s="14"/>
      <c r="QYE68" s="14"/>
      <c r="QYF68" s="14"/>
      <c r="QYG68" s="14"/>
      <c r="QYH68" s="14"/>
      <c r="QYI68" s="14"/>
      <c r="QYJ68" s="14"/>
      <c r="QYK68" s="14"/>
      <c r="QYL68" s="14"/>
      <c r="QYM68" s="14"/>
      <c r="QYN68" s="14"/>
      <c r="QYO68" s="14"/>
      <c r="QYP68" s="14"/>
      <c r="QYQ68" s="14"/>
      <c r="QYR68" s="14"/>
      <c r="QYS68" s="14"/>
      <c r="QYT68" s="14"/>
      <c r="QYU68" s="14"/>
      <c r="QYV68" s="14"/>
      <c r="QYW68" s="14"/>
      <c r="QYX68" s="14"/>
      <c r="QYY68" s="14"/>
      <c r="QYZ68" s="14"/>
      <c r="QZA68" s="14"/>
      <c r="QZB68" s="14"/>
      <c r="QZC68" s="14"/>
      <c r="QZD68" s="14"/>
      <c r="QZE68" s="14"/>
      <c r="QZF68" s="14"/>
      <c r="QZG68" s="14"/>
      <c r="QZH68" s="14"/>
      <c r="QZI68" s="14"/>
      <c r="QZJ68" s="14"/>
      <c r="QZK68" s="14"/>
      <c r="QZL68" s="14"/>
      <c r="QZM68" s="14"/>
      <c r="QZN68" s="14"/>
      <c r="QZO68" s="14"/>
      <c r="QZP68" s="14"/>
      <c r="QZQ68" s="14"/>
      <c r="QZR68" s="14"/>
      <c r="QZS68" s="14"/>
      <c r="QZT68" s="14"/>
      <c r="QZU68" s="14"/>
      <c r="QZV68" s="14"/>
      <c r="QZW68" s="14"/>
      <c r="QZX68" s="14"/>
      <c r="QZY68" s="14"/>
      <c r="QZZ68" s="14"/>
      <c r="RAA68" s="14"/>
      <c r="RAB68" s="14"/>
      <c r="RAC68" s="14"/>
      <c r="RAD68" s="14"/>
      <c r="RAE68" s="14"/>
      <c r="RAF68" s="14"/>
      <c r="RAG68" s="14"/>
      <c r="RAH68" s="14"/>
      <c r="RAI68" s="14"/>
      <c r="RAJ68" s="14"/>
      <c r="RAK68" s="14"/>
      <c r="RAL68" s="14"/>
      <c r="RAM68" s="14"/>
      <c r="RAN68" s="14"/>
      <c r="RAO68" s="14"/>
      <c r="RAP68" s="14"/>
      <c r="RAQ68" s="14"/>
      <c r="RAR68" s="14"/>
      <c r="RAS68" s="14"/>
      <c r="RAT68" s="14"/>
      <c r="RAU68" s="14"/>
      <c r="RAV68" s="14"/>
      <c r="RAW68" s="14"/>
      <c r="RAX68" s="14"/>
      <c r="RAY68" s="14"/>
      <c r="RAZ68" s="14"/>
      <c r="RBA68" s="14"/>
      <c r="RBB68" s="14"/>
      <c r="RBC68" s="14"/>
      <c r="RBD68" s="14"/>
      <c r="RBE68" s="14"/>
      <c r="RBF68" s="14"/>
      <c r="RBG68" s="14"/>
      <c r="RBH68" s="14"/>
      <c r="RBI68" s="14"/>
      <c r="RBJ68" s="14"/>
      <c r="RBK68" s="14"/>
      <c r="RBL68" s="14"/>
      <c r="RBM68" s="14"/>
      <c r="RBN68" s="14"/>
      <c r="RBO68" s="14"/>
      <c r="RBP68" s="14"/>
      <c r="RBQ68" s="14"/>
      <c r="RBR68" s="14"/>
      <c r="RBS68" s="14"/>
      <c r="RBT68" s="14"/>
      <c r="RBU68" s="14"/>
      <c r="RBV68" s="14"/>
      <c r="RBW68" s="14"/>
      <c r="RBX68" s="14"/>
      <c r="RBY68" s="14"/>
      <c r="RBZ68" s="14"/>
      <c r="RCA68" s="14"/>
      <c r="RCB68" s="14"/>
      <c r="RCC68" s="14"/>
      <c r="RCD68" s="14"/>
      <c r="RCE68" s="14"/>
      <c r="RCF68" s="14"/>
      <c r="RCG68" s="14"/>
      <c r="RCH68" s="14"/>
      <c r="RCI68" s="14"/>
      <c r="RCJ68" s="14"/>
      <c r="RCK68" s="14"/>
      <c r="RCL68" s="14"/>
      <c r="RCM68" s="14"/>
      <c r="RCN68" s="14"/>
      <c r="RCO68" s="14"/>
      <c r="RCP68" s="14"/>
      <c r="RCQ68" s="14"/>
      <c r="RCR68" s="14"/>
      <c r="RCS68" s="14"/>
      <c r="RCT68" s="14"/>
      <c r="RCU68" s="14"/>
      <c r="RCV68" s="14"/>
      <c r="RCW68" s="14"/>
      <c r="RCX68" s="14"/>
      <c r="RCY68" s="14"/>
      <c r="RCZ68" s="14"/>
      <c r="RDA68" s="14"/>
      <c r="RDB68" s="14"/>
      <c r="RDC68" s="14"/>
      <c r="RDD68" s="14"/>
      <c r="RDE68" s="14"/>
      <c r="RDF68" s="14"/>
      <c r="RDG68" s="14"/>
      <c r="RDH68" s="14"/>
      <c r="RDI68" s="14"/>
      <c r="RDJ68" s="14"/>
      <c r="RDK68" s="14"/>
      <c r="RDL68" s="14"/>
      <c r="RDM68" s="14"/>
      <c r="RDN68" s="14"/>
      <c r="RDO68" s="14"/>
      <c r="RDP68" s="14"/>
      <c r="RDQ68" s="14"/>
      <c r="RDR68" s="14"/>
      <c r="RDS68" s="14"/>
      <c r="RDT68" s="14"/>
      <c r="RDU68" s="14"/>
      <c r="RDV68" s="14"/>
      <c r="RDW68" s="14"/>
      <c r="RDX68" s="14"/>
      <c r="RDY68" s="14"/>
      <c r="RDZ68" s="14"/>
      <c r="REA68" s="14"/>
      <c r="REB68" s="14"/>
      <c r="REC68" s="14"/>
      <c r="RED68" s="14"/>
      <c r="REE68" s="14"/>
      <c r="REF68" s="14"/>
      <c r="REG68" s="14"/>
      <c r="REH68" s="14"/>
      <c r="REI68" s="14"/>
      <c r="REJ68" s="14"/>
      <c r="REK68" s="14"/>
      <c r="REL68" s="14"/>
      <c r="REM68" s="14"/>
      <c r="REN68" s="14"/>
      <c r="REO68" s="14"/>
      <c r="REP68" s="14"/>
      <c r="REQ68" s="14"/>
      <c r="RER68" s="14"/>
      <c r="RES68" s="14"/>
      <c r="RET68" s="14"/>
      <c r="REU68" s="14"/>
      <c r="REV68" s="14"/>
      <c r="REW68" s="14"/>
      <c r="REX68" s="14"/>
      <c r="REY68" s="14"/>
      <c r="REZ68" s="14"/>
      <c r="RFA68" s="14"/>
      <c r="RFB68" s="14"/>
      <c r="RFC68" s="14"/>
      <c r="RFD68" s="14"/>
      <c r="RFE68" s="14"/>
      <c r="RFF68" s="14"/>
      <c r="RFG68" s="14"/>
      <c r="RFH68" s="14"/>
      <c r="RFI68" s="14"/>
      <c r="RFJ68" s="14"/>
      <c r="RFK68" s="14"/>
      <c r="RFL68" s="14"/>
      <c r="RFM68" s="14"/>
      <c r="RFN68" s="14"/>
      <c r="RFO68" s="14"/>
      <c r="RFP68" s="14"/>
      <c r="RFQ68" s="14"/>
      <c r="RFR68" s="14"/>
      <c r="RFS68" s="14"/>
      <c r="RFT68" s="14"/>
      <c r="RFU68" s="14"/>
      <c r="RFV68" s="14"/>
      <c r="RFW68" s="14"/>
      <c r="RFX68" s="14"/>
      <c r="RFY68" s="14"/>
      <c r="RFZ68" s="14"/>
      <c r="RGA68" s="14"/>
      <c r="RGB68" s="14"/>
      <c r="RGC68" s="14"/>
      <c r="RGD68" s="14"/>
      <c r="RGE68" s="14"/>
      <c r="RGF68" s="14"/>
      <c r="RGG68" s="14"/>
      <c r="RGH68" s="14"/>
      <c r="RGI68" s="14"/>
      <c r="RGJ68" s="14"/>
      <c r="RGK68" s="14"/>
      <c r="RGL68" s="14"/>
      <c r="RGM68" s="14"/>
      <c r="RGN68" s="14"/>
      <c r="RGO68" s="14"/>
      <c r="RGP68" s="14"/>
      <c r="RGQ68" s="14"/>
      <c r="RGR68" s="14"/>
      <c r="RGS68" s="14"/>
      <c r="RGT68" s="14"/>
      <c r="RGU68" s="14"/>
      <c r="RGV68" s="14"/>
      <c r="RGW68" s="14"/>
      <c r="RGX68" s="14"/>
      <c r="RGY68" s="14"/>
      <c r="RGZ68" s="14"/>
      <c r="RHA68" s="14"/>
      <c r="RHB68" s="14"/>
      <c r="RHC68" s="14"/>
      <c r="RHD68" s="14"/>
      <c r="RHE68" s="14"/>
      <c r="RHF68" s="14"/>
      <c r="RHG68" s="14"/>
      <c r="RHH68" s="14"/>
      <c r="RHI68" s="14"/>
      <c r="RHJ68" s="14"/>
      <c r="RHK68" s="14"/>
      <c r="RHL68" s="14"/>
      <c r="RHM68" s="14"/>
      <c r="RHN68" s="14"/>
      <c r="RHO68" s="14"/>
      <c r="RHP68" s="14"/>
      <c r="RHQ68" s="14"/>
      <c r="RHR68" s="14"/>
      <c r="RHS68" s="14"/>
      <c r="RHT68" s="14"/>
      <c r="RHU68" s="14"/>
      <c r="RHV68" s="14"/>
      <c r="RHW68" s="14"/>
      <c r="RHX68" s="14"/>
      <c r="RHY68" s="14"/>
      <c r="RHZ68" s="14"/>
      <c r="RIA68" s="14"/>
      <c r="RIB68" s="14"/>
      <c r="RIC68" s="14"/>
      <c r="RID68" s="14"/>
      <c r="RIE68" s="14"/>
      <c r="RIF68" s="14"/>
      <c r="RIG68" s="14"/>
      <c r="RIH68" s="14"/>
      <c r="RII68" s="14"/>
      <c r="RIJ68" s="14"/>
      <c r="RIK68" s="14"/>
      <c r="RIL68" s="14"/>
      <c r="RIM68" s="14"/>
      <c r="RIN68" s="14"/>
      <c r="RIO68" s="14"/>
      <c r="RIP68" s="14"/>
      <c r="RIQ68" s="14"/>
      <c r="RIR68" s="14"/>
      <c r="RIS68" s="14"/>
      <c r="RIT68" s="14"/>
      <c r="RIU68" s="14"/>
      <c r="RIV68" s="14"/>
      <c r="RIW68" s="14"/>
      <c r="RIX68" s="14"/>
      <c r="RIY68" s="14"/>
      <c r="RIZ68" s="14"/>
      <c r="RJA68" s="14"/>
      <c r="RJB68" s="14"/>
      <c r="RJC68" s="14"/>
      <c r="RJD68" s="14"/>
      <c r="RJE68" s="14"/>
      <c r="RJF68" s="14"/>
      <c r="RJG68" s="14"/>
      <c r="RJH68" s="14"/>
      <c r="RJI68" s="14"/>
      <c r="RJJ68" s="14"/>
      <c r="RJK68" s="14"/>
      <c r="RJL68" s="14"/>
      <c r="RJM68" s="14"/>
      <c r="RJN68" s="14"/>
      <c r="RJO68" s="14"/>
      <c r="RJP68" s="14"/>
      <c r="RJQ68" s="14"/>
      <c r="RJR68" s="14"/>
      <c r="RJS68" s="14"/>
      <c r="RJT68" s="14"/>
      <c r="RJU68" s="14"/>
      <c r="RJV68" s="14"/>
      <c r="RJW68" s="14"/>
      <c r="RJX68" s="14"/>
      <c r="RJY68" s="14"/>
      <c r="RJZ68" s="14"/>
      <c r="RKA68" s="14"/>
      <c r="RKB68" s="14"/>
      <c r="RKC68" s="14"/>
      <c r="RKD68" s="14"/>
      <c r="RKE68" s="14"/>
      <c r="RKF68" s="14"/>
      <c r="RKG68" s="14"/>
      <c r="RKH68" s="14"/>
      <c r="RKI68" s="14"/>
      <c r="RKJ68" s="14"/>
      <c r="RKK68" s="14"/>
      <c r="RKL68" s="14"/>
      <c r="RKM68" s="14"/>
      <c r="RKN68" s="14"/>
      <c r="RKO68" s="14"/>
      <c r="RKP68" s="14"/>
      <c r="RKQ68" s="14"/>
      <c r="RKR68" s="14"/>
      <c r="RKS68" s="14"/>
      <c r="RKT68" s="14"/>
      <c r="RKU68" s="14"/>
      <c r="RKV68" s="14"/>
      <c r="RKW68" s="14"/>
      <c r="RKX68" s="14"/>
      <c r="RKY68" s="14"/>
      <c r="RKZ68" s="14"/>
      <c r="RLA68" s="14"/>
      <c r="RLB68" s="14"/>
      <c r="RLC68" s="14"/>
      <c r="RLD68" s="14"/>
      <c r="RLE68" s="14"/>
      <c r="RLF68" s="14"/>
      <c r="RLG68" s="14"/>
      <c r="RLH68" s="14"/>
      <c r="RLI68" s="14"/>
      <c r="RLJ68" s="14"/>
      <c r="RLK68" s="14"/>
      <c r="RLL68" s="14"/>
      <c r="RLM68" s="14"/>
      <c r="RLN68" s="14"/>
      <c r="RLO68" s="14"/>
      <c r="RLP68" s="14"/>
      <c r="RLQ68" s="14"/>
      <c r="RLR68" s="14"/>
      <c r="RLS68" s="14"/>
      <c r="RLT68" s="14"/>
      <c r="RLU68" s="14"/>
      <c r="RLV68" s="14"/>
      <c r="RLW68" s="14"/>
      <c r="RLX68" s="14"/>
      <c r="RLY68" s="14"/>
      <c r="RLZ68" s="14"/>
      <c r="RMA68" s="14"/>
      <c r="RMB68" s="14"/>
      <c r="RMC68" s="14"/>
      <c r="RMD68" s="14"/>
      <c r="RME68" s="14"/>
      <c r="RMF68" s="14"/>
      <c r="RMG68" s="14"/>
      <c r="RMH68" s="14"/>
      <c r="RMI68" s="14"/>
      <c r="RMJ68" s="14"/>
      <c r="RMK68" s="14"/>
      <c r="RML68" s="14"/>
      <c r="RMM68" s="14"/>
      <c r="RMN68" s="14"/>
      <c r="RMO68" s="14"/>
      <c r="RMP68" s="14"/>
      <c r="RMQ68" s="14"/>
      <c r="RMR68" s="14"/>
      <c r="RMS68" s="14"/>
      <c r="RMT68" s="14"/>
      <c r="RMU68" s="14"/>
      <c r="RMV68" s="14"/>
      <c r="RMW68" s="14"/>
      <c r="RMX68" s="14"/>
      <c r="RMY68" s="14"/>
      <c r="RMZ68" s="14"/>
      <c r="RNA68" s="14"/>
      <c r="RNB68" s="14"/>
      <c r="RNC68" s="14"/>
      <c r="RND68" s="14"/>
      <c r="RNE68" s="14"/>
      <c r="RNF68" s="14"/>
      <c r="RNG68" s="14"/>
      <c r="RNH68" s="14"/>
      <c r="RNI68" s="14"/>
      <c r="RNJ68" s="14"/>
      <c r="RNK68" s="14"/>
      <c r="RNL68" s="14"/>
      <c r="RNM68" s="14"/>
      <c r="RNN68" s="14"/>
      <c r="RNO68" s="14"/>
      <c r="RNP68" s="14"/>
      <c r="RNQ68" s="14"/>
      <c r="RNR68" s="14"/>
      <c r="RNS68" s="14"/>
      <c r="RNT68" s="14"/>
      <c r="RNU68" s="14"/>
      <c r="RNV68" s="14"/>
      <c r="RNW68" s="14"/>
      <c r="RNX68" s="14"/>
      <c r="RNY68" s="14"/>
      <c r="RNZ68" s="14"/>
      <c r="ROA68" s="14"/>
      <c r="ROB68" s="14"/>
      <c r="ROC68" s="14"/>
      <c r="ROD68" s="14"/>
      <c r="ROE68" s="14"/>
      <c r="ROF68" s="14"/>
      <c r="ROG68" s="14"/>
      <c r="ROH68" s="14"/>
      <c r="ROI68" s="14"/>
      <c r="ROJ68" s="14"/>
      <c r="ROK68" s="14"/>
      <c r="ROL68" s="14"/>
      <c r="ROM68" s="14"/>
      <c r="RON68" s="14"/>
      <c r="ROO68" s="14"/>
      <c r="ROP68" s="14"/>
      <c r="ROQ68" s="14"/>
      <c r="ROR68" s="14"/>
      <c r="ROS68" s="14"/>
      <c r="ROT68" s="14"/>
      <c r="ROU68" s="14"/>
      <c r="ROV68" s="14"/>
      <c r="ROW68" s="14"/>
      <c r="ROX68" s="14"/>
      <c r="ROY68" s="14"/>
      <c r="ROZ68" s="14"/>
      <c r="RPA68" s="14"/>
      <c r="RPB68" s="14"/>
      <c r="RPC68" s="14"/>
      <c r="RPD68" s="14"/>
      <c r="RPE68" s="14"/>
      <c r="RPF68" s="14"/>
      <c r="RPG68" s="14"/>
      <c r="RPH68" s="14"/>
      <c r="RPI68" s="14"/>
      <c r="RPJ68" s="14"/>
      <c r="RPK68" s="14"/>
      <c r="RPL68" s="14"/>
      <c r="RPM68" s="14"/>
      <c r="RPN68" s="14"/>
      <c r="RPO68" s="14"/>
      <c r="RPP68" s="14"/>
      <c r="RPQ68" s="14"/>
      <c r="RPR68" s="14"/>
      <c r="RPS68" s="14"/>
      <c r="RPT68" s="14"/>
      <c r="RPU68" s="14"/>
      <c r="RPV68" s="14"/>
      <c r="RPW68" s="14"/>
      <c r="RPX68" s="14"/>
      <c r="RPY68" s="14"/>
      <c r="RPZ68" s="14"/>
      <c r="RQA68" s="14"/>
      <c r="RQB68" s="14"/>
      <c r="RQC68" s="14"/>
      <c r="RQD68" s="14"/>
      <c r="RQE68" s="14"/>
      <c r="RQF68" s="14"/>
      <c r="RQG68" s="14"/>
      <c r="RQH68" s="14"/>
      <c r="RQI68" s="14"/>
      <c r="RQJ68" s="14"/>
      <c r="RQK68" s="14"/>
      <c r="RQL68" s="14"/>
      <c r="RQM68" s="14"/>
      <c r="RQN68" s="14"/>
      <c r="RQO68" s="14"/>
      <c r="RQP68" s="14"/>
      <c r="RQQ68" s="14"/>
      <c r="RQR68" s="14"/>
      <c r="RQS68" s="14"/>
      <c r="RQT68" s="14"/>
      <c r="RQU68" s="14"/>
      <c r="RQV68" s="14"/>
      <c r="RQW68" s="14"/>
      <c r="RQX68" s="14"/>
      <c r="RQY68" s="14"/>
      <c r="RQZ68" s="14"/>
      <c r="RRA68" s="14"/>
      <c r="RRB68" s="14"/>
      <c r="RRC68" s="14"/>
      <c r="RRD68" s="14"/>
      <c r="RRE68" s="14"/>
      <c r="RRF68" s="14"/>
      <c r="RRG68" s="14"/>
      <c r="RRH68" s="14"/>
      <c r="RRI68" s="14"/>
      <c r="RRJ68" s="14"/>
      <c r="RRK68" s="14"/>
      <c r="RRL68" s="14"/>
      <c r="RRM68" s="14"/>
      <c r="RRN68" s="14"/>
      <c r="RRO68" s="14"/>
      <c r="RRP68" s="14"/>
      <c r="RRQ68" s="14"/>
      <c r="RRR68" s="14"/>
      <c r="RRS68" s="14"/>
      <c r="RRT68" s="14"/>
      <c r="RRU68" s="14"/>
      <c r="RRV68" s="14"/>
      <c r="RRW68" s="14"/>
      <c r="RRX68" s="14"/>
      <c r="RRY68" s="14"/>
      <c r="RRZ68" s="14"/>
      <c r="RSA68" s="14"/>
      <c r="RSB68" s="14"/>
      <c r="RSC68" s="14"/>
      <c r="RSD68" s="14"/>
      <c r="RSE68" s="14"/>
      <c r="RSF68" s="14"/>
      <c r="RSG68" s="14"/>
      <c r="RSH68" s="14"/>
      <c r="RSI68" s="14"/>
      <c r="RSJ68" s="14"/>
      <c r="RSK68" s="14"/>
      <c r="RSL68" s="14"/>
      <c r="RSM68" s="14"/>
      <c r="RSN68" s="14"/>
      <c r="RSO68" s="14"/>
      <c r="RSP68" s="14"/>
      <c r="RSQ68" s="14"/>
      <c r="RSR68" s="14"/>
      <c r="RSS68" s="14"/>
      <c r="RST68" s="14"/>
      <c r="RSU68" s="14"/>
      <c r="RSV68" s="14"/>
      <c r="RSW68" s="14"/>
      <c r="RSX68" s="14"/>
      <c r="RSY68" s="14"/>
      <c r="RSZ68" s="14"/>
      <c r="RTA68" s="14"/>
      <c r="RTB68" s="14"/>
      <c r="RTC68" s="14"/>
      <c r="RTD68" s="14"/>
      <c r="RTE68" s="14"/>
      <c r="RTF68" s="14"/>
      <c r="RTG68" s="14"/>
      <c r="RTH68" s="14"/>
      <c r="RTI68" s="14"/>
      <c r="RTJ68" s="14"/>
      <c r="RTK68" s="14"/>
      <c r="RTL68" s="14"/>
      <c r="RTM68" s="14"/>
      <c r="RTN68" s="14"/>
      <c r="RTO68" s="14"/>
      <c r="RTP68" s="14"/>
      <c r="RTQ68" s="14"/>
      <c r="RTR68" s="14"/>
      <c r="RTS68" s="14"/>
      <c r="RTT68" s="14"/>
      <c r="RTU68" s="14"/>
      <c r="RTV68" s="14"/>
      <c r="RTW68" s="14"/>
      <c r="RTX68" s="14"/>
      <c r="RTY68" s="14"/>
      <c r="RTZ68" s="14"/>
      <c r="RUA68" s="14"/>
      <c r="RUB68" s="14"/>
      <c r="RUC68" s="14"/>
      <c r="RUD68" s="14"/>
      <c r="RUE68" s="14"/>
      <c r="RUF68" s="14"/>
      <c r="RUG68" s="14"/>
      <c r="RUH68" s="14"/>
      <c r="RUI68" s="14"/>
      <c r="RUJ68" s="14"/>
      <c r="RUK68" s="14"/>
      <c r="RUL68" s="14"/>
      <c r="RUM68" s="14"/>
      <c r="RUN68" s="14"/>
      <c r="RUO68" s="14"/>
      <c r="RUP68" s="14"/>
      <c r="RUQ68" s="14"/>
      <c r="RUR68" s="14"/>
      <c r="RUS68" s="14"/>
      <c r="RUT68" s="14"/>
      <c r="RUU68" s="14"/>
      <c r="RUV68" s="14"/>
      <c r="RUW68" s="14"/>
      <c r="RUX68" s="14"/>
      <c r="RUY68" s="14"/>
      <c r="RUZ68" s="14"/>
      <c r="RVA68" s="14"/>
      <c r="RVB68" s="14"/>
      <c r="RVC68" s="14"/>
      <c r="RVD68" s="14"/>
      <c r="RVE68" s="14"/>
      <c r="RVF68" s="14"/>
      <c r="RVG68" s="14"/>
      <c r="RVH68" s="14"/>
      <c r="RVI68" s="14"/>
      <c r="RVJ68" s="14"/>
      <c r="RVK68" s="14"/>
      <c r="RVL68" s="14"/>
      <c r="RVM68" s="14"/>
      <c r="RVN68" s="14"/>
      <c r="RVO68" s="14"/>
      <c r="RVP68" s="14"/>
      <c r="RVQ68" s="14"/>
      <c r="RVR68" s="14"/>
      <c r="RVS68" s="14"/>
      <c r="RVT68" s="14"/>
      <c r="RVU68" s="14"/>
      <c r="RVV68" s="14"/>
      <c r="RVW68" s="14"/>
      <c r="RVX68" s="14"/>
      <c r="RVY68" s="14"/>
      <c r="RVZ68" s="14"/>
      <c r="RWA68" s="14"/>
      <c r="RWB68" s="14"/>
      <c r="RWC68" s="14"/>
      <c r="RWD68" s="14"/>
      <c r="RWE68" s="14"/>
      <c r="RWF68" s="14"/>
      <c r="RWG68" s="14"/>
      <c r="RWH68" s="14"/>
      <c r="RWI68" s="14"/>
      <c r="RWJ68" s="14"/>
      <c r="RWK68" s="14"/>
      <c r="RWL68" s="14"/>
      <c r="RWM68" s="14"/>
      <c r="RWN68" s="14"/>
      <c r="RWO68" s="14"/>
      <c r="RWP68" s="14"/>
      <c r="RWQ68" s="14"/>
      <c r="RWR68" s="14"/>
      <c r="RWS68" s="14"/>
      <c r="RWT68" s="14"/>
      <c r="RWU68" s="14"/>
      <c r="RWV68" s="14"/>
      <c r="RWW68" s="14"/>
      <c r="RWX68" s="14"/>
      <c r="RWY68" s="14"/>
      <c r="RWZ68" s="14"/>
      <c r="RXA68" s="14"/>
      <c r="RXB68" s="14"/>
      <c r="RXC68" s="14"/>
      <c r="RXD68" s="14"/>
      <c r="RXE68" s="14"/>
      <c r="RXF68" s="14"/>
      <c r="RXG68" s="14"/>
      <c r="RXH68" s="14"/>
      <c r="RXI68" s="14"/>
      <c r="RXJ68" s="14"/>
      <c r="RXK68" s="14"/>
      <c r="RXL68" s="14"/>
      <c r="RXM68" s="14"/>
      <c r="RXN68" s="14"/>
      <c r="RXO68" s="14"/>
      <c r="RXP68" s="14"/>
      <c r="RXQ68" s="14"/>
      <c r="RXR68" s="14"/>
      <c r="RXS68" s="14"/>
      <c r="RXT68" s="14"/>
      <c r="RXU68" s="14"/>
      <c r="RXV68" s="14"/>
      <c r="RXW68" s="14"/>
      <c r="RXX68" s="14"/>
      <c r="RXY68" s="14"/>
      <c r="RXZ68" s="14"/>
      <c r="RYA68" s="14"/>
      <c r="RYB68" s="14"/>
      <c r="RYC68" s="14"/>
      <c r="RYD68" s="14"/>
      <c r="RYE68" s="14"/>
      <c r="RYF68" s="14"/>
      <c r="RYG68" s="14"/>
      <c r="RYH68" s="14"/>
      <c r="RYI68" s="14"/>
      <c r="RYJ68" s="14"/>
      <c r="RYK68" s="14"/>
      <c r="RYL68" s="14"/>
      <c r="RYM68" s="14"/>
      <c r="RYN68" s="14"/>
      <c r="RYO68" s="14"/>
      <c r="RYP68" s="14"/>
      <c r="RYQ68" s="14"/>
      <c r="RYR68" s="14"/>
      <c r="RYS68" s="14"/>
      <c r="RYT68" s="14"/>
      <c r="RYU68" s="14"/>
      <c r="RYV68" s="14"/>
      <c r="RYW68" s="14"/>
      <c r="RYX68" s="14"/>
      <c r="RYY68" s="14"/>
      <c r="RYZ68" s="14"/>
      <c r="RZA68" s="14"/>
      <c r="RZB68" s="14"/>
      <c r="RZC68" s="14"/>
      <c r="RZD68" s="14"/>
      <c r="RZE68" s="14"/>
      <c r="RZF68" s="14"/>
      <c r="RZG68" s="14"/>
      <c r="RZH68" s="14"/>
      <c r="RZI68" s="14"/>
      <c r="RZJ68" s="14"/>
      <c r="RZK68" s="14"/>
      <c r="RZL68" s="14"/>
      <c r="RZM68" s="14"/>
      <c r="RZN68" s="14"/>
      <c r="RZO68" s="14"/>
      <c r="RZP68" s="14"/>
      <c r="RZQ68" s="14"/>
      <c r="RZR68" s="14"/>
      <c r="RZS68" s="14"/>
      <c r="RZT68" s="14"/>
      <c r="RZU68" s="14"/>
      <c r="RZV68" s="14"/>
      <c r="RZW68" s="14"/>
      <c r="RZX68" s="14"/>
      <c r="RZY68" s="14"/>
      <c r="RZZ68" s="14"/>
      <c r="SAA68" s="14"/>
      <c r="SAB68" s="14"/>
      <c r="SAC68" s="14"/>
      <c r="SAD68" s="14"/>
      <c r="SAE68" s="14"/>
      <c r="SAF68" s="14"/>
      <c r="SAG68" s="14"/>
      <c r="SAH68" s="14"/>
      <c r="SAI68" s="14"/>
      <c r="SAJ68" s="14"/>
      <c r="SAK68" s="14"/>
      <c r="SAL68" s="14"/>
      <c r="SAM68" s="14"/>
      <c r="SAN68" s="14"/>
      <c r="SAO68" s="14"/>
      <c r="SAP68" s="14"/>
      <c r="SAQ68" s="14"/>
      <c r="SAR68" s="14"/>
      <c r="SAS68" s="14"/>
      <c r="SAT68" s="14"/>
      <c r="SAU68" s="14"/>
      <c r="SAV68" s="14"/>
      <c r="SAW68" s="14"/>
      <c r="SAX68" s="14"/>
      <c r="SAY68" s="14"/>
      <c r="SAZ68" s="14"/>
      <c r="SBA68" s="14"/>
      <c r="SBB68" s="14"/>
      <c r="SBC68" s="14"/>
      <c r="SBD68" s="14"/>
      <c r="SBE68" s="14"/>
      <c r="SBF68" s="14"/>
      <c r="SBG68" s="14"/>
      <c r="SBH68" s="14"/>
      <c r="SBI68" s="14"/>
      <c r="SBJ68" s="14"/>
      <c r="SBK68" s="14"/>
      <c r="SBL68" s="14"/>
      <c r="SBM68" s="14"/>
      <c r="SBN68" s="14"/>
      <c r="SBO68" s="14"/>
      <c r="SBP68" s="14"/>
      <c r="SBQ68" s="14"/>
      <c r="SBR68" s="14"/>
      <c r="SBS68" s="14"/>
      <c r="SBT68" s="14"/>
      <c r="SBU68" s="14"/>
      <c r="SBV68" s="14"/>
      <c r="SBW68" s="14"/>
      <c r="SBX68" s="14"/>
      <c r="SBY68" s="14"/>
      <c r="SBZ68" s="14"/>
      <c r="SCA68" s="14"/>
      <c r="SCB68" s="14"/>
      <c r="SCC68" s="14"/>
      <c r="SCD68" s="14"/>
      <c r="SCE68" s="14"/>
      <c r="SCF68" s="14"/>
      <c r="SCG68" s="14"/>
      <c r="SCH68" s="14"/>
      <c r="SCI68" s="14"/>
      <c r="SCJ68" s="14"/>
      <c r="SCK68" s="14"/>
      <c r="SCL68" s="14"/>
      <c r="SCM68" s="14"/>
      <c r="SCN68" s="14"/>
      <c r="SCO68" s="14"/>
      <c r="SCP68" s="14"/>
      <c r="SCQ68" s="14"/>
      <c r="SCR68" s="14"/>
      <c r="SCS68" s="14"/>
      <c r="SCT68" s="14"/>
      <c r="SCU68" s="14"/>
      <c r="SCV68" s="14"/>
      <c r="SCW68" s="14"/>
      <c r="SCX68" s="14"/>
      <c r="SCY68" s="14"/>
      <c r="SCZ68" s="14"/>
      <c r="SDA68" s="14"/>
      <c r="SDB68" s="14"/>
      <c r="SDC68" s="14"/>
      <c r="SDD68" s="14"/>
      <c r="SDE68" s="14"/>
      <c r="SDF68" s="14"/>
      <c r="SDG68" s="14"/>
      <c r="SDH68" s="14"/>
      <c r="SDI68" s="14"/>
      <c r="SDJ68" s="14"/>
      <c r="SDK68" s="14"/>
      <c r="SDL68" s="14"/>
      <c r="SDM68" s="14"/>
      <c r="SDN68" s="14"/>
      <c r="SDO68" s="14"/>
      <c r="SDP68" s="14"/>
      <c r="SDQ68" s="14"/>
      <c r="SDR68" s="14"/>
      <c r="SDS68" s="14"/>
      <c r="SDT68" s="14"/>
      <c r="SDU68" s="14"/>
      <c r="SDV68" s="14"/>
      <c r="SDW68" s="14"/>
      <c r="SDX68" s="14"/>
      <c r="SDY68" s="14"/>
      <c r="SDZ68" s="14"/>
      <c r="SEA68" s="14"/>
      <c r="SEB68" s="14"/>
      <c r="SEC68" s="14"/>
      <c r="SED68" s="14"/>
      <c r="SEE68" s="14"/>
      <c r="SEF68" s="14"/>
      <c r="SEG68" s="14"/>
      <c r="SEH68" s="14"/>
      <c r="SEI68" s="14"/>
      <c r="SEJ68" s="14"/>
      <c r="SEK68" s="14"/>
      <c r="SEL68" s="14"/>
      <c r="SEM68" s="14"/>
      <c r="SEN68" s="14"/>
      <c r="SEO68" s="14"/>
      <c r="SEP68" s="14"/>
      <c r="SEQ68" s="14"/>
      <c r="SER68" s="14"/>
      <c r="SES68" s="14"/>
      <c r="SET68" s="14"/>
      <c r="SEU68" s="14"/>
      <c r="SEV68" s="14"/>
      <c r="SEW68" s="14"/>
      <c r="SEX68" s="14"/>
      <c r="SEY68" s="14"/>
      <c r="SEZ68" s="14"/>
      <c r="SFA68" s="14"/>
      <c r="SFB68" s="14"/>
      <c r="SFC68" s="14"/>
      <c r="SFD68" s="14"/>
      <c r="SFE68" s="14"/>
      <c r="SFF68" s="14"/>
      <c r="SFG68" s="14"/>
      <c r="SFH68" s="14"/>
      <c r="SFI68" s="14"/>
      <c r="SFJ68" s="14"/>
      <c r="SFK68" s="14"/>
      <c r="SFL68" s="14"/>
      <c r="SFM68" s="14"/>
      <c r="SFN68" s="14"/>
      <c r="SFO68" s="14"/>
      <c r="SFP68" s="14"/>
      <c r="SFQ68" s="14"/>
      <c r="SFR68" s="14"/>
      <c r="SFS68" s="14"/>
      <c r="SFT68" s="14"/>
      <c r="SFU68" s="14"/>
      <c r="SFV68" s="14"/>
      <c r="SFW68" s="14"/>
      <c r="SFX68" s="14"/>
      <c r="SFY68" s="14"/>
      <c r="SFZ68" s="14"/>
      <c r="SGA68" s="14"/>
      <c r="SGB68" s="14"/>
      <c r="SGC68" s="14"/>
      <c r="SGD68" s="14"/>
      <c r="SGE68" s="14"/>
      <c r="SGF68" s="14"/>
      <c r="SGG68" s="14"/>
      <c r="SGH68" s="14"/>
      <c r="SGI68" s="14"/>
      <c r="SGJ68" s="14"/>
      <c r="SGK68" s="14"/>
      <c r="SGL68" s="14"/>
      <c r="SGM68" s="14"/>
      <c r="SGN68" s="14"/>
      <c r="SGO68" s="14"/>
      <c r="SGP68" s="14"/>
      <c r="SGQ68" s="14"/>
      <c r="SGR68" s="14"/>
      <c r="SGS68" s="14"/>
      <c r="SGT68" s="14"/>
      <c r="SGU68" s="14"/>
      <c r="SGV68" s="14"/>
      <c r="SGW68" s="14"/>
      <c r="SGX68" s="14"/>
      <c r="SGY68" s="14"/>
      <c r="SGZ68" s="14"/>
      <c r="SHA68" s="14"/>
      <c r="SHB68" s="14"/>
      <c r="SHC68" s="14"/>
      <c r="SHD68" s="14"/>
      <c r="SHE68" s="14"/>
      <c r="SHF68" s="14"/>
      <c r="SHG68" s="14"/>
      <c r="SHH68" s="14"/>
      <c r="SHI68" s="14"/>
      <c r="SHJ68" s="14"/>
      <c r="SHK68" s="14"/>
      <c r="SHL68" s="14"/>
      <c r="SHM68" s="14"/>
      <c r="SHN68" s="14"/>
      <c r="SHO68" s="14"/>
      <c r="SHP68" s="14"/>
      <c r="SHQ68" s="14"/>
      <c r="SHR68" s="14"/>
      <c r="SHS68" s="14"/>
      <c r="SHT68" s="14"/>
      <c r="SHU68" s="14"/>
      <c r="SHV68" s="14"/>
      <c r="SHW68" s="14"/>
      <c r="SHX68" s="14"/>
      <c r="SHY68" s="14"/>
      <c r="SHZ68" s="14"/>
      <c r="SIA68" s="14"/>
      <c r="SIB68" s="14"/>
      <c r="SIC68" s="14"/>
      <c r="SID68" s="14"/>
      <c r="SIE68" s="14"/>
      <c r="SIF68" s="14"/>
      <c r="SIG68" s="14"/>
      <c r="SIH68" s="14"/>
      <c r="SII68" s="14"/>
      <c r="SIJ68" s="14"/>
      <c r="SIK68" s="14"/>
      <c r="SIL68" s="14"/>
      <c r="SIM68" s="14"/>
      <c r="SIN68" s="14"/>
      <c r="SIO68" s="14"/>
      <c r="SIP68" s="14"/>
      <c r="SIQ68" s="14"/>
      <c r="SIR68" s="14"/>
      <c r="SIS68" s="14"/>
      <c r="SIT68" s="14"/>
      <c r="SIU68" s="14"/>
      <c r="SIV68" s="14"/>
      <c r="SIW68" s="14"/>
      <c r="SIX68" s="14"/>
      <c r="SIY68" s="14"/>
      <c r="SIZ68" s="14"/>
      <c r="SJA68" s="14"/>
      <c r="SJB68" s="14"/>
      <c r="SJC68" s="14"/>
      <c r="SJD68" s="14"/>
      <c r="SJE68" s="14"/>
      <c r="SJF68" s="14"/>
      <c r="SJG68" s="14"/>
      <c r="SJH68" s="14"/>
      <c r="SJI68" s="14"/>
      <c r="SJJ68" s="14"/>
      <c r="SJK68" s="14"/>
      <c r="SJL68" s="14"/>
      <c r="SJM68" s="14"/>
      <c r="SJN68" s="14"/>
      <c r="SJO68" s="14"/>
      <c r="SJP68" s="14"/>
      <c r="SJQ68" s="14"/>
      <c r="SJR68" s="14"/>
      <c r="SJS68" s="14"/>
      <c r="SJT68" s="14"/>
      <c r="SJU68" s="14"/>
      <c r="SJV68" s="14"/>
      <c r="SJW68" s="14"/>
      <c r="SJX68" s="14"/>
      <c r="SJY68" s="14"/>
      <c r="SJZ68" s="14"/>
      <c r="SKA68" s="14"/>
      <c r="SKB68" s="14"/>
      <c r="SKC68" s="14"/>
      <c r="SKD68" s="14"/>
      <c r="SKE68" s="14"/>
      <c r="SKF68" s="14"/>
      <c r="SKG68" s="14"/>
      <c r="SKH68" s="14"/>
      <c r="SKI68" s="14"/>
      <c r="SKJ68" s="14"/>
      <c r="SKK68" s="14"/>
      <c r="SKL68" s="14"/>
      <c r="SKM68" s="14"/>
      <c r="SKN68" s="14"/>
      <c r="SKO68" s="14"/>
      <c r="SKP68" s="14"/>
      <c r="SKQ68" s="14"/>
      <c r="SKR68" s="14"/>
      <c r="SKS68" s="14"/>
      <c r="SKT68" s="14"/>
      <c r="SKU68" s="14"/>
      <c r="SKV68" s="14"/>
      <c r="SKW68" s="14"/>
      <c r="SKX68" s="14"/>
      <c r="SKY68" s="14"/>
      <c r="SKZ68" s="14"/>
      <c r="SLA68" s="14"/>
      <c r="SLB68" s="14"/>
      <c r="SLC68" s="14"/>
      <c r="SLD68" s="14"/>
      <c r="SLE68" s="14"/>
      <c r="SLF68" s="14"/>
      <c r="SLG68" s="14"/>
      <c r="SLH68" s="14"/>
      <c r="SLI68" s="14"/>
      <c r="SLJ68" s="14"/>
      <c r="SLK68" s="14"/>
      <c r="SLL68" s="14"/>
      <c r="SLM68" s="14"/>
      <c r="SLN68" s="14"/>
      <c r="SLO68" s="14"/>
      <c r="SLP68" s="14"/>
      <c r="SLQ68" s="14"/>
      <c r="SLR68" s="14"/>
      <c r="SLS68" s="14"/>
      <c r="SLT68" s="14"/>
      <c r="SLU68" s="14"/>
      <c r="SLV68" s="14"/>
      <c r="SLW68" s="14"/>
      <c r="SLX68" s="14"/>
      <c r="SLY68" s="14"/>
      <c r="SLZ68" s="14"/>
      <c r="SMA68" s="14"/>
      <c r="SMB68" s="14"/>
      <c r="SMC68" s="14"/>
      <c r="SMD68" s="14"/>
      <c r="SME68" s="14"/>
      <c r="SMF68" s="14"/>
      <c r="SMG68" s="14"/>
      <c r="SMH68" s="14"/>
      <c r="SMI68" s="14"/>
      <c r="SMJ68" s="14"/>
      <c r="SMK68" s="14"/>
      <c r="SML68" s="14"/>
      <c r="SMM68" s="14"/>
      <c r="SMN68" s="14"/>
      <c r="SMO68" s="14"/>
      <c r="SMP68" s="14"/>
      <c r="SMQ68" s="14"/>
      <c r="SMR68" s="14"/>
      <c r="SMS68" s="14"/>
      <c r="SMT68" s="14"/>
      <c r="SMU68" s="14"/>
      <c r="SMV68" s="14"/>
      <c r="SMW68" s="14"/>
      <c r="SMX68" s="14"/>
      <c r="SMY68" s="14"/>
      <c r="SMZ68" s="14"/>
      <c r="SNA68" s="14"/>
      <c r="SNB68" s="14"/>
      <c r="SNC68" s="14"/>
      <c r="SND68" s="14"/>
      <c r="SNE68" s="14"/>
      <c r="SNF68" s="14"/>
      <c r="SNG68" s="14"/>
      <c r="SNH68" s="14"/>
      <c r="SNI68" s="14"/>
      <c r="SNJ68" s="14"/>
      <c r="SNK68" s="14"/>
      <c r="SNL68" s="14"/>
      <c r="SNM68" s="14"/>
      <c r="SNN68" s="14"/>
      <c r="SNO68" s="14"/>
      <c r="SNP68" s="14"/>
      <c r="SNQ68" s="14"/>
      <c r="SNR68" s="14"/>
      <c r="SNS68" s="14"/>
      <c r="SNT68" s="14"/>
      <c r="SNU68" s="14"/>
      <c r="SNV68" s="14"/>
      <c r="SNW68" s="14"/>
      <c r="SNX68" s="14"/>
      <c r="SNY68" s="14"/>
      <c r="SNZ68" s="14"/>
      <c r="SOA68" s="14"/>
      <c r="SOB68" s="14"/>
      <c r="SOC68" s="14"/>
      <c r="SOD68" s="14"/>
      <c r="SOE68" s="14"/>
      <c r="SOF68" s="14"/>
      <c r="SOG68" s="14"/>
      <c r="SOH68" s="14"/>
      <c r="SOI68" s="14"/>
      <c r="SOJ68" s="14"/>
      <c r="SOK68" s="14"/>
      <c r="SOL68" s="14"/>
      <c r="SOM68" s="14"/>
      <c r="SON68" s="14"/>
      <c r="SOO68" s="14"/>
      <c r="SOP68" s="14"/>
      <c r="SOQ68" s="14"/>
      <c r="SOR68" s="14"/>
      <c r="SOS68" s="14"/>
      <c r="SOT68" s="14"/>
      <c r="SOU68" s="14"/>
      <c r="SOV68" s="14"/>
      <c r="SOW68" s="14"/>
      <c r="SOX68" s="14"/>
      <c r="SOY68" s="14"/>
      <c r="SOZ68" s="14"/>
      <c r="SPA68" s="14"/>
      <c r="SPB68" s="14"/>
      <c r="SPC68" s="14"/>
      <c r="SPD68" s="14"/>
      <c r="SPE68" s="14"/>
      <c r="SPF68" s="14"/>
      <c r="SPG68" s="14"/>
      <c r="SPH68" s="14"/>
      <c r="SPI68" s="14"/>
      <c r="SPJ68" s="14"/>
      <c r="SPK68" s="14"/>
      <c r="SPL68" s="14"/>
      <c r="SPM68" s="14"/>
      <c r="SPN68" s="14"/>
      <c r="SPO68" s="14"/>
      <c r="SPP68" s="14"/>
      <c r="SPQ68" s="14"/>
      <c r="SPR68" s="14"/>
      <c r="SPS68" s="14"/>
      <c r="SPT68" s="14"/>
      <c r="SPU68" s="14"/>
      <c r="SPV68" s="14"/>
      <c r="SPW68" s="14"/>
      <c r="SPX68" s="14"/>
      <c r="SPY68" s="14"/>
      <c r="SPZ68" s="14"/>
      <c r="SQA68" s="14"/>
      <c r="SQB68" s="14"/>
      <c r="SQC68" s="14"/>
      <c r="SQD68" s="14"/>
      <c r="SQE68" s="14"/>
      <c r="SQF68" s="14"/>
      <c r="SQG68" s="14"/>
      <c r="SQH68" s="14"/>
      <c r="SQI68" s="14"/>
      <c r="SQJ68" s="14"/>
      <c r="SQK68" s="14"/>
      <c r="SQL68" s="14"/>
      <c r="SQM68" s="14"/>
      <c r="SQN68" s="14"/>
      <c r="SQO68" s="14"/>
      <c r="SQP68" s="14"/>
      <c r="SQQ68" s="14"/>
      <c r="SQR68" s="14"/>
      <c r="SQS68" s="14"/>
      <c r="SQT68" s="14"/>
      <c r="SQU68" s="14"/>
      <c r="SQV68" s="14"/>
      <c r="SQW68" s="14"/>
      <c r="SQX68" s="14"/>
      <c r="SQY68" s="14"/>
      <c r="SQZ68" s="14"/>
      <c r="SRA68" s="14"/>
      <c r="SRB68" s="14"/>
      <c r="SRC68" s="14"/>
      <c r="SRD68" s="14"/>
      <c r="SRE68" s="14"/>
      <c r="SRF68" s="14"/>
      <c r="SRG68" s="14"/>
      <c r="SRH68" s="14"/>
      <c r="SRI68" s="14"/>
      <c r="SRJ68" s="14"/>
      <c r="SRK68" s="14"/>
      <c r="SRL68" s="14"/>
      <c r="SRM68" s="14"/>
      <c r="SRN68" s="14"/>
      <c r="SRO68" s="14"/>
      <c r="SRP68" s="14"/>
      <c r="SRQ68" s="14"/>
      <c r="SRR68" s="14"/>
      <c r="SRS68" s="14"/>
      <c r="SRT68" s="14"/>
      <c r="SRU68" s="14"/>
      <c r="SRV68" s="14"/>
      <c r="SRW68" s="14"/>
      <c r="SRX68" s="14"/>
      <c r="SRY68" s="14"/>
      <c r="SRZ68" s="14"/>
      <c r="SSA68" s="14"/>
      <c r="SSB68" s="14"/>
      <c r="SSC68" s="14"/>
      <c r="SSD68" s="14"/>
      <c r="SSE68" s="14"/>
      <c r="SSF68" s="14"/>
      <c r="SSG68" s="14"/>
      <c r="SSH68" s="14"/>
      <c r="SSI68" s="14"/>
      <c r="SSJ68" s="14"/>
      <c r="SSK68" s="14"/>
      <c r="SSL68" s="14"/>
      <c r="SSM68" s="14"/>
      <c r="SSN68" s="14"/>
      <c r="SSO68" s="14"/>
      <c r="SSP68" s="14"/>
      <c r="SSQ68" s="14"/>
      <c r="SSR68" s="14"/>
      <c r="SSS68" s="14"/>
      <c r="SST68" s="14"/>
      <c r="SSU68" s="14"/>
      <c r="SSV68" s="14"/>
      <c r="SSW68" s="14"/>
      <c r="SSX68" s="14"/>
      <c r="SSY68" s="14"/>
      <c r="SSZ68" s="14"/>
      <c r="STA68" s="14"/>
      <c r="STB68" s="14"/>
      <c r="STC68" s="14"/>
      <c r="STD68" s="14"/>
      <c r="STE68" s="14"/>
      <c r="STF68" s="14"/>
      <c r="STG68" s="14"/>
      <c r="STH68" s="14"/>
      <c r="STI68" s="14"/>
      <c r="STJ68" s="14"/>
      <c r="STK68" s="14"/>
      <c r="STL68" s="14"/>
      <c r="STM68" s="14"/>
      <c r="STN68" s="14"/>
      <c r="STO68" s="14"/>
      <c r="STP68" s="14"/>
      <c r="STQ68" s="14"/>
      <c r="STR68" s="14"/>
      <c r="STS68" s="14"/>
      <c r="STT68" s="14"/>
      <c r="STU68" s="14"/>
      <c r="STV68" s="14"/>
      <c r="STW68" s="14"/>
      <c r="STX68" s="14"/>
      <c r="STY68" s="14"/>
      <c r="STZ68" s="14"/>
      <c r="SUA68" s="14"/>
      <c r="SUB68" s="14"/>
      <c r="SUC68" s="14"/>
      <c r="SUD68" s="14"/>
      <c r="SUE68" s="14"/>
      <c r="SUF68" s="14"/>
      <c r="SUG68" s="14"/>
      <c r="SUH68" s="14"/>
      <c r="SUI68" s="14"/>
      <c r="SUJ68" s="14"/>
      <c r="SUK68" s="14"/>
      <c r="SUL68" s="14"/>
      <c r="SUM68" s="14"/>
      <c r="SUN68" s="14"/>
      <c r="SUO68" s="14"/>
      <c r="SUP68" s="14"/>
      <c r="SUQ68" s="14"/>
      <c r="SUR68" s="14"/>
      <c r="SUS68" s="14"/>
      <c r="SUT68" s="14"/>
      <c r="SUU68" s="14"/>
      <c r="SUV68" s="14"/>
      <c r="SUW68" s="14"/>
      <c r="SUX68" s="14"/>
      <c r="SUY68" s="14"/>
      <c r="SUZ68" s="14"/>
      <c r="SVA68" s="14"/>
      <c r="SVB68" s="14"/>
      <c r="SVC68" s="14"/>
      <c r="SVD68" s="14"/>
      <c r="SVE68" s="14"/>
      <c r="SVF68" s="14"/>
      <c r="SVG68" s="14"/>
      <c r="SVH68" s="14"/>
      <c r="SVI68" s="14"/>
      <c r="SVJ68" s="14"/>
      <c r="SVK68" s="14"/>
      <c r="SVL68" s="14"/>
      <c r="SVM68" s="14"/>
      <c r="SVN68" s="14"/>
      <c r="SVO68" s="14"/>
      <c r="SVP68" s="14"/>
      <c r="SVQ68" s="14"/>
      <c r="SVR68" s="14"/>
      <c r="SVS68" s="14"/>
      <c r="SVT68" s="14"/>
      <c r="SVU68" s="14"/>
      <c r="SVV68" s="14"/>
      <c r="SVW68" s="14"/>
      <c r="SVX68" s="14"/>
      <c r="SVY68" s="14"/>
      <c r="SVZ68" s="14"/>
      <c r="SWA68" s="14"/>
      <c r="SWB68" s="14"/>
      <c r="SWC68" s="14"/>
      <c r="SWD68" s="14"/>
      <c r="SWE68" s="14"/>
      <c r="SWF68" s="14"/>
      <c r="SWG68" s="14"/>
      <c r="SWH68" s="14"/>
      <c r="SWI68" s="14"/>
      <c r="SWJ68" s="14"/>
      <c r="SWK68" s="14"/>
      <c r="SWL68" s="14"/>
      <c r="SWM68" s="14"/>
      <c r="SWN68" s="14"/>
      <c r="SWO68" s="14"/>
      <c r="SWP68" s="14"/>
      <c r="SWQ68" s="14"/>
      <c r="SWR68" s="14"/>
      <c r="SWS68" s="14"/>
      <c r="SWT68" s="14"/>
      <c r="SWU68" s="14"/>
      <c r="SWV68" s="14"/>
      <c r="SWW68" s="14"/>
      <c r="SWX68" s="14"/>
      <c r="SWY68" s="14"/>
      <c r="SWZ68" s="14"/>
      <c r="SXA68" s="14"/>
      <c r="SXB68" s="14"/>
      <c r="SXC68" s="14"/>
      <c r="SXD68" s="14"/>
      <c r="SXE68" s="14"/>
      <c r="SXF68" s="14"/>
      <c r="SXG68" s="14"/>
      <c r="SXH68" s="14"/>
      <c r="SXI68" s="14"/>
      <c r="SXJ68" s="14"/>
      <c r="SXK68" s="14"/>
      <c r="SXL68" s="14"/>
      <c r="SXM68" s="14"/>
      <c r="SXN68" s="14"/>
      <c r="SXO68" s="14"/>
      <c r="SXP68" s="14"/>
      <c r="SXQ68" s="14"/>
      <c r="SXR68" s="14"/>
      <c r="SXS68" s="14"/>
      <c r="SXT68" s="14"/>
      <c r="SXU68" s="14"/>
      <c r="SXV68" s="14"/>
      <c r="SXW68" s="14"/>
      <c r="SXX68" s="14"/>
      <c r="SXY68" s="14"/>
      <c r="SXZ68" s="14"/>
      <c r="SYA68" s="14"/>
      <c r="SYB68" s="14"/>
      <c r="SYC68" s="14"/>
      <c r="SYD68" s="14"/>
      <c r="SYE68" s="14"/>
      <c r="SYF68" s="14"/>
      <c r="SYG68" s="14"/>
      <c r="SYH68" s="14"/>
      <c r="SYI68" s="14"/>
      <c r="SYJ68" s="14"/>
      <c r="SYK68" s="14"/>
      <c r="SYL68" s="14"/>
      <c r="SYM68" s="14"/>
      <c r="SYN68" s="14"/>
      <c r="SYO68" s="14"/>
      <c r="SYP68" s="14"/>
      <c r="SYQ68" s="14"/>
      <c r="SYR68" s="14"/>
      <c r="SYS68" s="14"/>
      <c r="SYT68" s="14"/>
      <c r="SYU68" s="14"/>
      <c r="SYV68" s="14"/>
      <c r="SYW68" s="14"/>
      <c r="SYX68" s="14"/>
      <c r="SYY68" s="14"/>
      <c r="SYZ68" s="14"/>
      <c r="SZA68" s="14"/>
      <c r="SZB68" s="14"/>
      <c r="SZC68" s="14"/>
      <c r="SZD68" s="14"/>
      <c r="SZE68" s="14"/>
      <c r="SZF68" s="14"/>
      <c r="SZG68" s="14"/>
      <c r="SZH68" s="14"/>
      <c r="SZI68" s="14"/>
      <c r="SZJ68" s="14"/>
      <c r="SZK68" s="14"/>
      <c r="SZL68" s="14"/>
      <c r="SZM68" s="14"/>
      <c r="SZN68" s="14"/>
      <c r="SZO68" s="14"/>
      <c r="SZP68" s="14"/>
      <c r="SZQ68" s="14"/>
      <c r="SZR68" s="14"/>
      <c r="SZS68" s="14"/>
      <c r="SZT68" s="14"/>
      <c r="SZU68" s="14"/>
      <c r="SZV68" s="14"/>
      <c r="SZW68" s="14"/>
      <c r="SZX68" s="14"/>
      <c r="SZY68" s="14"/>
      <c r="SZZ68" s="14"/>
      <c r="TAA68" s="14"/>
      <c r="TAB68" s="14"/>
      <c r="TAC68" s="14"/>
      <c r="TAD68" s="14"/>
      <c r="TAE68" s="14"/>
      <c r="TAF68" s="14"/>
      <c r="TAG68" s="14"/>
      <c r="TAH68" s="14"/>
      <c r="TAI68" s="14"/>
      <c r="TAJ68" s="14"/>
      <c r="TAK68" s="14"/>
      <c r="TAL68" s="14"/>
      <c r="TAM68" s="14"/>
      <c r="TAN68" s="14"/>
      <c r="TAO68" s="14"/>
      <c r="TAP68" s="14"/>
      <c r="TAQ68" s="14"/>
      <c r="TAR68" s="14"/>
      <c r="TAS68" s="14"/>
      <c r="TAT68" s="14"/>
      <c r="TAU68" s="14"/>
      <c r="TAV68" s="14"/>
      <c r="TAW68" s="14"/>
      <c r="TAX68" s="14"/>
      <c r="TAY68" s="14"/>
      <c r="TAZ68" s="14"/>
      <c r="TBA68" s="14"/>
      <c r="TBB68" s="14"/>
      <c r="TBC68" s="14"/>
      <c r="TBD68" s="14"/>
      <c r="TBE68" s="14"/>
      <c r="TBF68" s="14"/>
      <c r="TBG68" s="14"/>
      <c r="TBH68" s="14"/>
      <c r="TBI68" s="14"/>
      <c r="TBJ68" s="14"/>
      <c r="TBK68" s="14"/>
      <c r="TBL68" s="14"/>
      <c r="TBM68" s="14"/>
      <c r="TBN68" s="14"/>
      <c r="TBO68" s="14"/>
      <c r="TBP68" s="14"/>
      <c r="TBQ68" s="14"/>
      <c r="TBR68" s="14"/>
      <c r="TBS68" s="14"/>
      <c r="TBT68" s="14"/>
      <c r="TBU68" s="14"/>
      <c r="TBV68" s="14"/>
      <c r="TBW68" s="14"/>
      <c r="TBX68" s="14"/>
      <c r="TBY68" s="14"/>
      <c r="TBZ68" s="14"/>
      <c r="TCA68" s="14"/>
      <c r="TCB68" s="14"/>
      <c r="TCC68" s="14"/>
      <c r="TCD68" s="14"/>
      <c r="TCE68" s="14"/>
      <c r="TCF68" s="14"/>
      <c r="TCG68" s="14"/>
      <c r="TCH68" s="14"/>
      <c r="TCI68" s="14"/>
      <c r="TCJ68" s="14"/>
      <c r="TCK68" s="14"/>
      <c r="TCL68" s="14"/>
      <c r="TCM68" s="14"/>
      <c r="TCN68" s="14"/>
      <c r="TCO68" s="14"/>
      <c r="TCP68" s="14"/>
      <c r="TCQ68" s="14"/>
      <c r="TCR68" s="14"/>
      <c r="TCS68" s="14"/>
      <c r="TCT68" s="14"/>
      <c r="TCU68" s="14"/>
      <c r="TCV68" s="14"/>
      <c r="TCW68" s="14"/>
      <c r="TCX68" s="14"/>
      <c r="TCY68" s="14"/>
      <c r="TCZ68" s="14"/>
      <c r="TDA68" s="14"/>
      <c r="TDB68" s="14"/>
      <c r="TDC68" s="14"/>
      <c r="TDD68" s="14"/>
      <c r="TDE68" s="14"/>
      <c r="TDF68" s="14"/>
      <c r="TDG68" s="14"/>
      <c r="TDH68" s="14"/>
      <c r="TDI68" s="14"/>
      <c r="TDJ68" s="14"/>
      <c r="TDK68" s="14"/>
      <c r="TDL68" s="14"/>
      <c r="TDM68" s="14"/>
      <c r="TDN68" s="14"/>
      <c r="TDO68" s="14"/>
      <c r="TDP68" s="14"/>
      <c r="TDQ68" s="14"/>
      <c r="TDR68" s="14"/>
      <c r="TDS68" s="14"/>
      <c r="TDT68" s="14"/>
      <c r="TDU68" s="14"/>
      <c r="TDV68" s="14"/>
      <c r="TDW68" s="14"/>
      <c r="TDX68" s="14"/>
      <c r="TDY68" s="14"/>
      <c r="TDZ68" s="14"/>
      <c r="TEA68" s="14"/>
      <c r="TEB68" s="14"/>
      <c r="TEC68" s="14"/>
      <c r="TED68" s="14"/>
      <c r="TEE68" s="14"/>
      <c r="TEF68" s="14"/>
      <c r="TEG68" s="14"/>
      <c r="TEH68" s="14"/>
      <c r="TEI68" s="14"/>
      <c r="TEJ68" s="14"/>
      <c r="TEK68" s="14"/>
      <c r="TEL68" s="14"/>
      <c r="TEM68" s="14"/>
      <c r="TEN68" s="14"/>
      <c r="TEO68" s="14"/>
      <c r="TEP68" s="14"/>
      <c r="TEQ68" s="14"/>
      <c r="TER68" s="14"/>
      <c r="TES68" s="14"/>
      <c r="TET68" s="14"/>
      <c r="TEU68" s="14"/>
      <c r="TEV68" s="14"/>
      <c r="TEW68" s="14"/>
      <c r="TEX68" s="14"/>
      <c r="TEY68" s="14"/>
      <c r="TEZ68" s="14"/>
      <c r="TFA68" s="14"/>
      <c r="TFB68" s="14"/>
      <c r="TFC68" s="14"/>
      <c r="TFD68" s="14"/>
      <c r="TFE68" s="14"/>
      <c r="TFF68" s="14"/>
      <c r="TFG68" s="14"/>
      <c r="TFH68" s="14"/>
      <c r="TFI68" s="14"/>
      <c r="TFJ68" s="14"/>
      <c r="TFK68" s="14"/>
      <c r="TFL68" s="14"/>
      <c r="TFM68" s="14"/>
      <c r="TFN68" s="14"/>
      <c r="TFO68" s="14"/>
      <c r="TFP68" s="14"/>
      <c r="TFQ68" s="14"/>
      <c r="TFR68" s="14"/>
      <c r="TFS68" s="14"/>
      <c r="TFT68" s="14"/>
      <c r="TFU68" s="14"/>
      <c r="TFV68" s="14"/>
      <c r="TFW68" s="14"/>
      <c r="TFX68" s="14"/>
      <c r="TFY68" s="14"/>
      <c r="TFZ68" s="14"/>
      <c r="TGA68" s="14"/>
      <c r="TGB68" s="14"/>
      <c r="TGC68" s="14"/>
      <c r="TGD68" s="14"/>
      <c r="TGE68" s="14"/>
      <c r="TGF68" s="14"/>
      <c r="TGG68" s="14"/>
      <c r="TGH68" s="14"/>
      <c r="TGI68" s="14"/>
      <c r="TGJ68" s="14"/>
      <c r="TGK68" s="14"/>
      <c r="TGL68" s="14"/>
      <c r="TGM68" s="14"/>
      <c r="TGN68" s="14"/>
      <c r="TGO68" s="14"/>
      <c r="TGP68" s="14"/>
      <c r="TGQ68" s="14"/>
      <c r="TGR68" s="14"/>
      <c r="TGS68" s="14"/>
      <c r="TGT68" s="14"/>
      <c r="TGU68" s="14"/>
      <c r="TGV68" s="14"/>
      <c r="TGW68" s="14"/>
      <c r="TGX68" s="14"/>
      <c r="TGY68" s="14"/>
      <c r="TGZ68" s="14"/>
      <c r="THA68" s="14"/>
      <c r="THB68" s="14"/>
      <c r="THC68" s="14"/>
      <c r="THD68" s="14"/>
      <c r="THE68" s="14"/>
      <c r="THF68" s="14"/>
      <c r="THG68" s="14"/>
      <c r="THH68" s="14"/>
      <c r="THI68" s="14"/>
      <c r="THJ68" s="14"/>
      <c r="THK68" s="14"/>
      <c r="THL68" s="14"/>
      <c r="THM68" s="14"/>
      <c r="THN68" s="14"/>
      <c r="THO68" s="14"/>
      <c r="THP68" s="14"/>
      <c r="THQ68" s="14"/>
      <c r="THR68" s="14"/>
      <c r="THS68" s="14"/>
      <c r="THT68" s="14"/>
      <c r="THU68" s="14"/>
      <c r="THV68" s="14"/>
      <c r="THW68" s="14"/>
      <c r="THX68" s="14"/>
      <c r="THY68" s="14"/>
      <c r="THZ68" s="14"/>
      <c r="TIA68" s="14"/>
      <c r="TIB68" s="14"/>
      <c r="TIC68" s="14"/>
      <c r="TID68" s="14"/>
      <c r="TIE68" s="14"/>
      <c r="TIF68" s="14"/>
      <c r="TIG68" s="14"/>
      <c r="TIH68" s="14"/>
      <c r="TII68" s="14"/>
      <c r="TIJ68" s="14"/>
      <c r="TIK68" s="14"/>
      <c r="TIL68" s="14"/>
      <c r="TIM68" s="14"/>
      <c r="TIN68" s="14"/>
      <c r="TIO68" s="14"/>
      <c r="TIP68" s="14"/>
      <c r="TIQ68" s="14"/>
      <c r="TIR68" s="14"/>
      <c r="TIS68" s="14"/>
      <c r="TIT68" s="14"/>
      <c r="TIU68" s="14"/>
      <c r="TIV68" s="14"/>
      <c r="TIW68" s="14"/>
      <c r="TIX68" s="14"/>
      <c r="TIY68" s="14"/>
      <c r="TIZ68" s="14"/>
      <c r="TJA68" s="14"/>
      <c r="TJB68" s="14"/>
      <c r="TJC68" s="14"/>
      <c r="TJD68" s="14"/>
      <c r="TJE68" s="14"/>
      <c r="TJF68" s="14"/>
      <c r="TJG68" s="14"/>
      <c r="TJH68" s="14"/>
      <c r="TJI68" s="14"/>
      <c r="TJJ68" s="14"/>
      <c r="TJK68" s="14"/>
      <c r="TJL68" s="14"/>
      <c r="TJM68" s="14"/>
      <c r="TJN68" s="14"/>
      <c r="TJO68" s="14"/>
      <c r="TJP68" s="14"/>
      <c r="TJQ68" s="14"/>
      <c r="TJR68" s="14"/>
      <c r="TJS68" s="14"/>
      <c r="TJT68" s="14"/>
      <c r="TJU68" s="14"/>
      <c r="TJV68" s="14"/>
      <c r="TJW68" s="14"/>
      <c r="TJX68" s="14"/>
      <c r="TJY68" s="14"/>
      <c r="TJZ68" s="14"/>
      <c r="TKA68" s="14"/>
      <c r="TKB68" s="14"/>
      <c r="TKC68" s="14"/>
      <c r="TKD68" s="14"/>
      <c r="TKE68" s="14"/>
      <c r="TKF68" s="14"/>
      <c r="TKG68" s="14"/>
      <c r="TKH68" s="14"/>
      <c r="TKI68" s="14"/>
      <c r="TKJ68" s="14"/>
      <c r="TKK68" s="14"/>
      <c r="TKL68" s="14"/>
      <c r="TKM68" s="14"/>
      <c r="TKN68" s="14"/>
      <c r="TKO68" s="14"/>
      <c r="TKP68" s="14"/>
      <c r="TKQ68" s="14"/>
      <c r="TKR68" s="14"/>
      <c r="TKS68" s="14"/>
      <c r="TKT68" s="14"/>
      <c r="TKU68" s="14"/>
      <c r="TKV68" s="14"/>
      <c r="TKW68" s="14"/>
      <c r="TKX68" s="14"/>
      <c r="TKY68" s="14"/>
      <c r="TKZ68" s="14"/>
      <c r="TLA68" s="14"/>
      <c r="TLB68" s="14"/>
      <c r="TLC68" s="14"/>
      <c r="TLD68" s="14"/>
      <c r="TLE68" s="14"/>
      <c r="TLF68" s="14"/>
      <c r="TLG68" s="14"/>
      <c r="TLH68" s="14"/>
      <c r="TLI68" s="14"/>
      <c r="TLJ68" s="14"/>
      <c r="TLK68" s="14"/>
      <c r="TLL68" s="14"/>
      <c r="TLM68" s="14"/>
      <c r="TLN68" s="14"/>
      <c r="TLO68" s="14"/>
      <c r="TLP68" s="14"/>
      <c r="TLQ68" s="14"/>
      <c r="TLR68" s="14"/>
      <c r="TLS68" s="14"/>
      <c r="TLT68" s="14"/>
      <c r="TLU68" s="14"/>
      <c r="TLV68" s="14"/>
      <c r="TLW68" s="14"/>
      <c r="TLX68" s="14"/>
      <c r="TLY68" s="14"/>
      <c r="TLZ68" s="14"/>
      <c r="TMA68" s="14"/>
      <c r="TMB68" s="14"/>
      <c r="TMC68" s="14"/>
      <c r="TMD68" s="14"/>
      <c r="TME68" s="14"/>
      <c r="TMF68" s="14"/>
      <c r="TMG68" s="14"/>
      <c r="TMH68" s="14"/>
      <c r="TMI68" s="14"/>
      <c r="TMJ68" s="14"/>
      <c r="TMK68" s="14"/>
      <c r="TML68" s="14"/>
      <c r="TMM68" s="14"/>
      <c r="TMN68" s="14"/>
      <c r="TMO68" s="14"/>
      <c r="TMP68" s="14"/>
      <c r="TMQ68" s="14"/>
      <c r="TMR68" s="14"/>
      <c r="TMS68" s="14"/>
      <c r="TMT68" s="14"/>
      <c r="TMU68" s="14"/>
      <c r="TMV68" s="14"/>
      <c r="TMW68" s="14"/>
      <c r="TMX68" s="14"/>
      <c r="TMY68" s="14"/>
      <c r="TMZ68" s="14"/>
      <c r="TNA68" s="14"/>
      <c r="TNB68" s="14"/>
      <c r="TNC68" s="14"/>
      <c r="TND68" s="14"/>
      <c r="TNE68" s="14"/>
      <c r="TNF68" s="14"/>
      <c r="TNG68" s="14"/>
      <c r="TNH68" s="14"/>
      <c r="TNI68" s="14"/>
      <c r="TNJ68" s="14"/>
      <c r="TNK68" s="14"/>
      <c r="TNL68" s="14"/>
      <c r="TNM68" s="14"/>
      <c r="TNN68" s="14"/>
      <c r="TNO68" s="14"/>
      <c r="TNP68" s="14"/>
      <c r="TNQ68" s="14"/>
      <c r="TNR68" s="14"/>
      <c r="TNS68" s="14"/>
      <c r="TNT68" s="14"/>
      <c r="TNU68" s="14"/>
      <c r="TNV68" s="14"/>
      <c r="TNW68" s="14"/>
      <c r="TNX68" s="14"/>
      <c r="TNY68" s="14"/>
      <c r="TNZ68" s="14"/>
      <c r="TOA68" s="14"/>
      <c r="TOB68" s="14"/>
      <c r="TOC68" s="14"/>
      <c r="TOD68" s="14"/>
      <c r="TOE68" s="14"/>
      <c r="TOF68" s="14"/>
      <c r="TOG68" s="14"/>
      <c r="TOH68" s="14"/>
      <c r="TOI68" s="14"/>
      <c r="TOJ68" s="14"/>
      <c r="TOK68" s="14"/>
      <c r="TOL68" s="14"/>
      <c r="TOM68" s="14"/>
      <c r="TON68" s="14"/>
      <c r="TOO68" s="14"/>
      <c r="TOP68" s="14"/>
      <c r="TOQ68" s="14"/>
      <c r="TOR68" s="14"/>
      <c r="TOS68" s="14"/>
      <c r="TOT68" s="14"/>
      <c r="TOU68" s="14"/>
      <c r="TOV68" s="14"/>
      <c r="TOW68" s="14"/>
      <c r="TOX68" s="14"/>
      <c r="TOY68" s="14"/>
      <c r="TOZ68" s="14"/>
      <c r="TPA68" s="14"/>
      <c r="TPB68" s="14"/>
      <c r="TPC68" s="14"/>
      <c r="TPD68" s="14"/>
      <c r="TPE68" s="14"/>
      <c r="TPF68" s="14"/>
      <c r="TPG68" s="14"/>
      <c r="TPH68" s="14"/>
      <c r="TPI68" s="14"/>
      <c r="TPJ68" s="14"/>
      <c r="TPK68" s="14"/>
      <c r="TPL68" s="14"/>
      <c r="TPM68" s="14"/>
      <c r="TPN68" s="14"/>
      <c r="TPO68" s="14"/>
      <c r="TPP68" s="14"/>
      <c r="TPQ68" s="14"/>
      <c r="TPR68" s="14"/>
      <c r="TPS68" s="14"/>
      <c r="TPT68" s="14"/>
      <c r="TPU68" s="14"/>
      <c r="TPV68" s="14"/>
      <c r="TPW68" s="14"/>
      <c r="TPX68" s="14"/>
      <c r="TPY68" s="14"/>
      <c r="TPZ68" s="14"/>
      <c r="TQA68" s="14"/>
      <c r="TQB68" s="14"/>
      <c r="TQC68" s="14"/>
      <c r="TQD68" s="14"/>
      <c r="TQE68" s="14"/>
      <c r="TQF68" s="14"/>
      <c r="TQG68" s="14"/>
      <c r="TQH68" s="14"/>
      <c r="TQI68" s="14"/>
      <c r="TQJ68" s="14"/>
      <c r="TQK68" s="14"/>
      <c r="TQL68" s="14"/>
      <c r="TQM68" s="14"/>
      <c r="TQN68" s="14"/>
      <c r="TQO68" s="14"/>
      <c r="TQP68" s="14"/>
      <c r="TQQ68" s="14"/>
      <c r="TQR68" s="14"/>
      <c r="TQS68" s="14"/>
      <c r="TQT68" s="14"/>
      <c r="TQU68" s="14"/>
      <c r="TQV68" s="14"/>
      <c r="TQW68" s="14"/>
      <c r="TQX68" s="14"/>
      <c r="TQY68" s="14"/>
      <c r="TQZ68" s="14"/>
      <c r="TRA68" s="14"/>
      <c r="TRB68" s="14"/>
      <c r="TRC68" s="14"/>
      <c r="TRD68" s="14"/>
      <c r="TRE68" s="14"/>
      <c r="TRF68" s="14"/>
      <c r="TRG68" s="14"/>
      <c r="TRH68" s="14"/>
      <c r="TRI68" s="14"/>
      <c r="TRJ68" s="14"/>
      <c r="TRK68" s="14"/>
      <c r="TRL68" s="14"/>
      <c r="TRM68" s="14"/>
      <c r="TRN68" s="14"/>
      <c r="TRO68" s="14"/>
      <c r="TRP68" s="14"/>
      <c r="TRQ68" s="14"/>
      <c r="TRR68" s="14"/>
      <c r="TRS68" s="14"/>
      <c r="TRT68" s="14"/>
      <c r="TRU68" s="14"/>
      <c r="TRV68" s="14"/>
      <c r="TRW68" s="14"/>
      <c r="TRX68" s="14"/>
      <c r="TRY68" s="14"/>
      <c r="TRZ68" s="14"/>
      <c r="TSA68" s="14"/>
      <c r="TSB68" s="14"/>
      <c r="TSC68" s="14"/>
      <c r="TSD68" s="14"/>
      <c r="TSE68" s="14"/>
      <c r="TSF68" s="14"/>
      <c r="TSG68" s="14"/>
      <c r="TSH68" s="14"/>
      <c r="TSI68" s="14"/>
      <c r="TSJ68" s="14"/>
      <c r="TSK68" s="14"/>
      <c r="TSL68" s="14"/>
      <c r="TSM68" s="14"/>
      <c r="TSN68" s="14"/>
      <c r="TSO68" s="14"/>
      <c r="TSP68" s="14"/>
      <c r="TSQ68" s="14"/>
      <c r="TSR68" s="14"/>
      <c r="TSS68" s="14"/>
      <c r="TST68" s="14"/>
      <c r="TSU68" s="14"/>
      <c r="TSV68" s="14"/>
      <c r="TSW68" s="14"/>
      <c r="TSX68" s="14"/>
      <c r="TSY68" s="14"/>
      <c r="TSZ68" s="14"/>
      <c r="TTA68" s="14"/>
      <c r="TTB68" s="14"/>
      <c r="TTC68" s="14"/>
      <c r="TTD68" s="14"/>
      <c r="TTE68" s="14"/>
      <c r="TTF68" s="14"/>
      <c r="TTG68" s="14"/>
      <c r="TTH68" s="14"/>
      <c r="TTI68" s="14"/>
      <c r="TTJ68" s="14"/>
      <c r="TTK68" s="14"/>
      <c r="TTL68" s="14"/>
      <c r="TTM68" s="14"/>
      <c r="TTN68" s="14"/>
      <c r="TTO68" s="14"/>
      <c r="TTP68" s="14"/>
      <c r="TTQ68" s="14"/>
      <c r="TTR68" s="14"/>
      <c r="TTS68" s="14"/>
      <c r="TTT68" s="14"/>
      <c r="TTU68" s="14"/>
      <c r="TTV68" s="14"/>
      <c r="TTW68" s="14"/>
      <c r="TTX68" s="14"/>
      <c r="TTY68" s="14"/>
      <c r="TTZ68" s="14"/>
      <c r="TUA68" s="14"/>
      <c r="TUB68" s="14"/>
      <c r="TUC68" s="14"/>
      <c r="TUD68" s="14"/>
      <c r="TUE68" s="14"/>
      <c r="TUF68" s="14"/>
      <c r="TUG68" s="14"/>
      <c r="TUH68" s="14"/>
      <c r="TUI68" s="14"/>
      <c r="TUJ68" s="14"/>
      <c r="TUK68" s="14"/>
      <c r="TUL68" s="14"/>
      <c r="TUM68" s="14"/>
      <c r="TUN68" s="14"/>
      <c r="TUO68" s="14"/>
      <c r="TUP68" s="14"/>
      <c r="TUQ68" s="14"/>
      <c r="TUR68" s="14"/>
      <c r="TUS68" s="14"/>
      <c r="TUT68" s="14"/>
      <c r="TUU68" s="14"/>
      <c r="TUV68" s="14"/>
      <c r="TUW68" s="14"/>
      <c r="TUX68" s="14"/>
      <c r="TUY68" s="14"/>
      <c r="TUZ68" s="14"/>
      <c r="TVA68" s="14"/>
      <c r="TVB68" s="14"/>
      <c r="TVC68" s="14"/>
      <c r="TVD68" s="14"/>
      <c r="TVE68" s="14"/>
      <c r="TVF68" s="14"/>
      <c r="TVG68" s="14"/>
      <c r="TVH68" s="14"/>
      <c r="TVI68" s="14"/>
      <c r="TVJ68" s="14"/>
      <c r="TVK68" s="14"/>
      <c r="TVL68" s="14"/>
      <c r="TVM68" s="14"/>
      <c r="TVN68" s="14"/>
      <c r="TVO68" s="14"/>
      <c r="TVP68" s="14"/>
      <c r="TVQ68" s="14"/>
      <c r="TVR68" s="14"/>
      <c r="TVS68" s="14"/>
      <c r="TVT68" s="14"/>
      <c r="TVU68" s="14"/>
      <c r="TVV68" s="14"/>
      <c r="TVW68" s="14"/>
      <c r="TVX68" s="14"/>
      <c r="TVY68" s="14"/>
      <c r="TVZ68" s="14"/>
      <c r="TWA68" s="14"/>
      <c r="TWB68" s="14"/>
      <c r="TWC68" s="14"/>
      <c r="TWD68" s="14"/>
      <c r="TWE68" s="14"/>
      <c r="TWF68" s="14"/>
      <c r="TWG68" s="14"/>
      <c r="TWH68" s="14"/>
      <c r="TWI68" s="14"/>
      <c r="TWJ68" s="14"/>
      <c r="TWK68" s="14"/>
      <c r="TWL68" s="14"/>
      <c r="TWM68" s="14"/>
      <c r="TWN68" s="14"/>
      <c r="TWO68" s="14"/>
      <c r="TWP68" s="14"/>
      <c r="TWQ68" s="14"/>
      <c r="TWR68" s="14"/>
      <c r="TWS68" s="14"/>
      <c r="TWT68" s="14"/>
      <c r="TWU68" s="14"/>
      <c r="TWV68" s="14"/>
      <c r="TWW68" s="14"/>
      <c r="TWX68" s="14"/>
      <c r="TWY68" s="14"/>
      <c r="TWZ68" s="14"/>
      <c r="TXA68" s="14"/>
      <c r="TXB68" s="14"/>
      <c r="TXC68" s="14"/>
      <c r="TXD68" s="14"/>
      <c r="TXE68" s="14"/>
      <c r="TXF68" s="14"/>
      <c r="TXG68" s="14"/>
      <c r="TXH68" s="14"/>
      <c r="TXI68" s="14"/>
      <c r="TXJ68" s="14"/>
      <c r="TXK68" s="14"/>
      <c r="TXL68" s="14"/>
      <c r="TXM68" s="14"/>
      <c r="TXN68" s="14"/>
      <c r="TXO68" s="14"/>
      <c r="TXP68" s="14"/>
      <c r="TXQ68" s="14"/>
      <c r="TXR68" s="14"/>
      <c r="TXS68" s="14"/>
      <c r="TXT68" s="14"/>
      <c r="TXU68" s="14"/>
      <c r="TXV68" s="14"/>
      <c r="TXW68" s="14"/>
      <c r="TXX68" s="14"/>
      <c r="TXY68" s="14"/>
      <c r="TXZ68" s="14"/>
      <c r="TYA68" s="14"/>
      <c r="TYB68" s="14"/>
      <c r="TYC68" s="14"/>
      <c r="TYD68" s="14"/>
      <c r="TYE68" s="14"/>
      <c r="TYF68" s="14"/>
      <c r="TYG68" s="14"/>
      <c r="TYH68" s="14"/>
      <c r="TYI68" s="14"/>
      <c r="TYJ68" s="14"/>
      <c r="TYK68" s="14"/>
      <c r="TYL68" s="14"/>
      <c r="TYM68" s="14"/>
      <c r="TYN68" s="14"/>
      <c r="TYO68" s="14"/>
      <c r="TYP68" s="14"/>
      <c r="TYQ68" s="14"/>
      <c r="TYR68" s="14"/>
      <c r="TYS68" s="14"/>
      <c r="TYT68" s="14"/>
      <c r="TYU68" s="14"/>
      <c r="TYV68" s="14"/>
      <c r="TYW68" s="14"/>
      <c r="TYX68" s="14"/>
      <c r="TYY68" s="14"/>
      <c r="TYZ68" s="14"/>
      <c r="TZA68" s="14"/>
      <c r="TZB68" s="14"/>
      <c r="TZC68" s="14"/>
      <c r="TZD68" s="14"/>
      <c r="TZE68" s="14"/>
      <c r="TZF68" s="14"/>
      <c r="TZG68" s="14"/>
      <c r="TZH68" s="14"/>
      <c r="TZI68" s="14"/>
      <c r="TZJ68" s="14"/>
      <c r="TZK68" s="14"/>
      <c r="TZL68" s="14"/>
      <c r="TZM68" s="14"/>
      <c r="TZN68" s="14"/>
      <c r="TZO68" s="14"/>
      <c r="TZP68" s="14"/>
      <c r="TZQ68" s="14"/>
      <c r="TZR68" s="14"/>
      <c r="TZS68" s="14"/>
      <c r="TZT68" s="14"/>
      <c r="TZU68" s="14"/>
      <c r="TZV68" s="14"/>
      <c r="TZW68" s="14"/>
      <c r="TZX68" s="14"/>
      <c r="TZY68" s="14"/>
      <c r="TZZ68" s="14"/>
      <c r="UAA68" s="14"/>
      <c r="UAB68" s="14"/>
      <c r="UAC68" s="14"/>
      <c r="UAD68" s="14"/>
      <c r="UAE68" s="14"/>
      <c r="UAF68" s="14"/>
      <c r="UAG68" s="14"/>
      <c r="UAH68" s="14"/>
      <c r="UAI68" s="14"/>
      <c r="UAJ68" s="14"/>
      <c r="UAK68" s="14"/>
      <c r="UAL68" s="14"/>
      <c r="UAM68" s="14"/>
      <c r="UAN68" s="14"/>
      <c r="UAO68" s="14"/>
      <c r="UAP68" s="14"/>
      <c r="UAQ68" s="14"/>
      <c r="UAR68" s="14"/>
      <c r="UAS68" s="14"/>
      <c r="UAT68" s="14"/>
      <c r="UAU68" s="14"/>
      <c r="UAV68" s="14"/>
      <c r="UAW68" s="14"/>
      <c r="UAX68" s="14"/>
      <c r="UAY68" s="14"/>
      <c r="UAZ68" s="14"/>
      <c r="UBA68" s="14"/>
      <c r="UBB68" s="14"/>
      <c r="UBC68" s="14"/>
      <c r="UBD68" s="14"/>
      <c r="UBE68" s="14"/>
      <c r="UBF68" s="14"/>
      <c r="UBG68" s="14"/>
      <c r="UBH68" s="14"/>
      <c r="UBI68" s="14"/>
      <c r="UBJ68" s="14"/>
      <c r="UBK68" s="14"/>
      <c r="UBL68" s="14"/>
      <c r="UBM68" s="14"/>
      <c r="UBN68" s="14"/>
      <c r="UBO68" s="14"/>
      <c r="UBP68" s="14"/>
      <c r="UBQ68" s="14"/>
      <c r="UBR68" s="14"/>
      <c r="UBS68" s="14"/>
      <c r="UBT68" s="14"/>
      <c r="UBU68" s="14"/>
      <c r="UBV68" s="14"/>
      <c r="UBW68" s="14"/>
      <c r="UBX68" s="14"/>
      <c r="UBY68" s="14"/>
      <c r="UBZ68" s="14"/>
      <c r="UCA68" s="14"/>
      <c r="UCB68" s="14"/>
      <c r="UCC68" s="14"/>
      <c r="UCD68" s="14"/>
      <c r="UCE68" s="14"/>
      <c r="UCF68" s="14"/>
      <c r="UCG68" s="14"/>
      <c r="UCH68" s="14"/>
      <c r="UCI68" s="14"/>
      <c r="UCJ68" s="14"/>
      <c r="UCK68" s="14"/>
      <c r="UCL68" s="14"/>
      <c r="UCM68" s="14"/>
      <c r="UCN68" s="14"/>
      <c r="UCO68" s="14"/>
      <c r="UCP68" s="14"/>
      <c r="UCQ68" s="14"/>
      <c r="UCR68" s="14"/>
      <c r="UCS68" s="14"/>
      <c r="UCT68" s="14"/>
      <c r="UCU68" s="14"/>
      <c r="UCV68" s="14"/>
      <c r="UCW68" s="14"/>
      <c r="UCX68" s="14"/>
      <c r="UCY68" s="14"/>
      <c r="UCZ68" s="14"/>
      <c r="UDA68" s="14"/>
      <c r="UDB68" s="14"/>
      <c r="UDC68" s="14"/>
      <c r="UDD68" s="14"/>
      <c r="UDE68" s="14"/>
      <c r="UDF68" s="14"/>
      <c r="UDG68" s="14"/>
      <c r="UDH68" s="14"/>
      <c r="UDI68" s="14"/>
      <c r="UDJ68" s="14"/>
      <c r="UDK68" s="14"/>
      <c r="UDL68" s="14"/>
      <c r="UDM68" s="14"/>
      <c r="UDN68" s="14"/>
      <c r="UDO68" s="14"/>
      <c r="UDP68" s="14"/>
      <c r="UDQ68" s="14"/>
      <c r="UDR68" s="14"/>
      <c r="UDS68" s="14"/>
      <c r="UDT68" s="14"/>
      <c r="UDU68" s="14"/>
      <c r="UDV68" s="14"/>
      <c r="UDW68" s="14"/>
      <c r="UDX68" s="14"/>
      <c r="UDY68" s="14"/>
      <c r="UDZ68" s="14"/>
      <c r="UEA68" s="14"/>
      <c r="UEB68" s="14"/>
      <c r="UEC68" s="14"/>
      <c r="UED68" s="14"/>
      <c r="UEE68" s="14"/>
      <c r="UEF68" s="14"/>
      <c r="UEG68" s="14"/>
      <c r="UEH68" s="14"/>
      <c r="UEI68" s="14"/>
      <c r="UEJ68" s="14"/>
      <c r="UEK68" s="14"/>
      <c r="UEL68" s="14"/>
      <c r="UEM68" s="14"/>
      <c r="UEN68" s="14"/>
      <c r="UEO68" s="14"/>
      <c r="UEP68" s="14"/>
      <c r="UEQ68" s="14"/>
      <c r="UER68" s="14"/>
      <c r="UES68" s="14"/>
      <c r="UET68" s="14"/>
      <c r="UEU68" s="14"/>
      <c r="UEV68" s="14"/>
      <c r="UEW68" s="14"/>
      <c r="UEX68" s="14"/>
      <c r="UEY68" s="14"/>
      <c r="UEZ68" s="14"/>
      <c r="UFA68" s="14"/>
      <c r="UFB68" s="14"/>
      <c r="UFC68" s="14"/>
      <c r="UFD68" s="14"/>
      <c r="UFE68" s="14"/>
      <c r="UFF68" s="14"/>
      <c r="UFG68" s="14"/>
      <c r="UFH68" s="14"/>
      <c r="UFI68" s="14"/>
      <c r="UFJ68" s="14"/>
      <c r="UFK68" s="14"/>
      <c r="UFL68" s="14"/>
      <c r="UFM68" s="14"/>
      <c r="UFN68" s="14"/>
      <c r="UFO68" s="14"/>
      <c r="UFP68" s="14"/>
      <c r="UFQ68" s="14"/>
      <c r="UFR68" s="14"/>
      <c r="UFS68" s="14"/>
      <c r="UFT68" s="14"/>
      <c r="UFU68" s="14"/>
      <c r="UFV68" s="14"/>
      <c r="UFW68" s="14"/>
      <c r="UFX68" s="14"/>
      <c r="UFY68" s="14"/>
      <c r="UFZ68" s="14"/>
      <c r="UGA68" s="14"/>
      <c r="UGB68" s="14"/>
      <c r="UGC68" s="14"/>
      <c r="UGD68" s="14"/>
      <c r="UGE68" s="14"/>
      <c r="UGF68" s="14"/>
      <c r="UGG68" s="14"/>
      <c r="UGH68" s="14"/>
      <c r="UGI68" s="14"/>
      <c r="UGJ68" s="14"/>
      <c r="UGK68" s="14"/>
      <c r="UGL68" s="14"/>
      <c r="UGM68" s="14"/>
      <c r="UGN68" s="14"/>
      <c r="UGO68" s="14"/>
      <c r="UGP68" s="14"/>
      <c r="UGQ68" s="14"/>
      <c r="UGR68" s="14"/>
      <c r="UGS68" s="14"/>
      <c r="UGT68" s="14"/>
      <c r="UGU68" s="14"/>
      <c r="UGV68" s="14"/>
      <c r="UGW68" s="14"/>
      <c r="UGX68" s="14"/>
      <c r="UGY68" s="14"/>
      <c r="UGZ68" s="14"/>
      <c r="UHA68" s="14"/>
      <c r="UHB68" s="14"/>
      <c r="UHC68" s="14"/>
      <c r="UHD68" s="14"/>
      <c r="UHE68" s="14"/>
      <c r="UHF68" s="14"/>
      <c r="UHG68" s="14"/>
      <c r="UHH68" s="14"/>
      <c r="UHI68" s="14"/>
      <c r="UHJ68" s="14"/>
      <c r="UHK68" s="14"/>
      <c r="UHL68" s="14"/>
      <c r="UHM68" s="14"/>
      <c r="UHN68" s="14"/>
      <c r="UHO68" s="14"/>
      <c r="UHP68" s="14"/>
      <c r="UHQ68" s="14"/>
      <c r="UHR68" s="14"/>
      <c r="UHS68" s="14"/>
      <c r="UHT68" s="14"/>
      <c r="UHU68" s="14"/>
      <c r="UHV68" s="14"/>
      <c r="UHW68" s="14"/>
      <c r="UHX68" s="14"/>
      <c r="UHY68" s="14"/>
      <c r="UHZ68" s="14"/>
      <c r="UIA68" s="14"/>
      <c r="UIB68" s="14"/>
      <c r="UIC68" s="14"/>
      <c r="UID68" s="14"/>
      <c r="UIE68" s="14"/>
      <c r="UIF68" s="14"/>
      <c r="UIG68" s="14"/>
      <c r="UIH68" s="14"/>
      <c r="UII68" s="14"/>
      <c r="UIJ68" s="14"/>
      <c r="UIK68" s="14"/>
      <c r="UIL68" s="14"/>
      <c r="UIM68" s="14"/>
      <c r="UIN68" s="14"/>
      <c r="UIO68" s="14"/>
      <c r="UIP68" s="14"/>
      <c r="UIQ68" s="14"/>
      <c r="UIR68" s="14"/>
      <c r="UIS68" s="14"/>
      <c r="UIT68" s="14"/>
      <c r="UIU68" s="14"/>
      <c r="UIV68" s="14"/>
      <c r="UIW68" s="14"/>
      <c r="UIX68" s="14"/>
      <c r="UIY68" s="14"/>
      <c r="UIZ68" s="14"/>
      <c r="UJA68" s="14"/>
      <c r="UJB68" s="14"/>
      <c r="UJC68" s="14"/>
      <c r="UJD68" s="14"/>
      <c r="UJE68" s="14"/>
      <c r="UJF68" s="14"/>
      <c r="UJG68" s="14"/>
      <c r="UJH68" s="14"/>
      <c r="UJI68" s="14"/>
      <c r="UJJ68" s="14"/>
      <c r="UJK68" s="14"/>
      <c r="UJL68" s="14"/>
      <c r="UJM68" s="14"/>
      <c r="UJN68" s="14"/>
      <c r="UJO68" s="14"/>
      <c r="UJP68" s="14"/>
      <c r="UJQ68" s="14"/>
      <c r="UJR68" s="14"/>
      <c r="UJS68" s="14"/>
      <c r="UJT68" s="14"/>
      <c r="UJU68" s="14"/>
      <c r="UJV68" s="14"/>
      <c r="UJW68" s="14"/>
      <c r="UJX68" s="14"/>
      <c r="UJY68" s="14"/>
      <c r="UJZ68" s="14"/>
      <c r="UKA68" s="14"/>
      <c r="UKB68" s="14"/>
      <c r="UKC68" s="14"/>
      <c r="UKD68" s="14"/>
      <c r="UKE68" s="14"/>
      <c r="UKF68" s="14"/>
      <c r="UKG68" s="14"/>
      <c r="UKH68" s="14"/>
      <c r="UKI68" s="14"/>
      <c r="UKJ68" s="14"/>
      <c r="UKK68" s="14"/>
      <c r="UKL68" s="14"/>
      <c r="UKM68" s="14"/>
      <c r="UKN68" s="14"/>
      <c r="UKO68" s="14"/>
      <c r="UKP68" s="14"/>
      <c r="UKQ68" s="14"/>
      <c r="UKR68" s="14"/>
      <c r="UKS68" s="14"/>
      <c r="UKT68" s="14"/>
      <c r="UKU68" s="14"/>
      <c r="UKV68" s="14"/>
      <c r="UKW68" s="14"/>
      <c r="UKX68" s="14"/>
      <c r="UKY68" s="14"/>
      <c r="UKZ68" s="14"/>
      <c r="ULA68" s="14"/>
      <c r="ULB68" s="14"/>
      <c r="ULC68" s="14"/>
      <c r="ULD68" s="14"/>
      <c r="ULE68" s="14"/>
      <c r="ULF68" s="14"/>
      <c r="ULG68" s="14"/>
      <c r="ULH68" s="14"/>
      <c r="ULI68" s="14"/>
      <c r="ULJ68" s="14"/>
      <c r="ULK68" s="14"/>
      <c r="ULL68" s="14"/>
      <c r="ULM68" s="14"/>
      <c r="ULN68" s="14"/>
      <c r="ULO68" s="14"/>
      <c r="ULP68" s="14"/>
      <c r="ULQ68" s="14"/>
      <c r="ULR68" s="14"/>
      <c r="ULS68" s="14"/>
      <c r="ULT68" s="14"/>
      <c r="ULU68" s="14"/>
      <c r="ULV68" s="14"/>
      <c r="ULW68" s="14"/>
      <c r="ULX68" s="14"/>
      <c r="ULY68" s="14"/>
      <c r="ULZ68" s="14"/>
      <c r="UMA68" s="14"/>
      <c r="UMB68" s="14"/>
      <c r="UMC68" s="14"/>
      <c r="UMD68" s="14"/>
      <c r="UME68" s="14"/>
      <c r="UMF68" s="14"/>
      <c r="UMG68" s="14"/>
      <c r="UMH68" s="14"/>
      <c r="UMI68" s="14"/>
      <c r="UMJ68" s="14"/>
      <c r="UMK68" s="14"/>
      <c r="UML68" s="14"/>
      <c r="UMM68" s="14"/>
      <c r="UMN68" s="14"/>
      <c r="UMO68" s="14"/>
      <c r="UMP68" s="14"/>
      <c r="UMQ68" s="14"/>
      <c r="UMR68" s="14"/>
      <c r="UMS68" s="14"/>
      <c r="UMT68" s="14"/>
      <c r="UMU68" s="14"/>
      <c r="UMV68" s="14"/>
      <c r="UMW68" s="14"/>
      <c r="UMX68" s="14"/>
      <c r="UMY68" s="14"/>
      <c r="UMZ68" s="14"/>
      <c r="UNA68" s="14"/>
      <c r="UNB68" s="14"/>
      <c r="UNC68" s="14"/>
      <c r="UND68" s="14"/>
      <c r="UNE68" s="14"/>
      <c r="UNF68" s="14"/>
      <c r="UNG68" s="14"/>
      <c r="UNH68" s="14"/>
      <c r="UNI68" s="14"/>
      <c r="UNJ68" s="14"/>
      <c r="UNK68" s="14"/>
      <c r="UNL68" s="14"/>
      <c r="UNM68" s="14"/>
      <c r="UNN68" s="14"/>
      <c r="UNO68" s="14"/>
      <c r="UNP68" s="14"/>
      <c r="UNQ68" s="14"/>
      <c r="UNR68" s="14"/>
      <c r="UNS68" s="14"/>
      <c r="UNT68" s="14"/>
      <c r="UNU68" s="14"/>
      <c r="UNV68" s="14"/>
      <c r="UNW68" s="14"/>
      <c r="UNX68" s="14"/>
      <c r="UNY68" s="14"/>
      <c r="UNZ68" s="14"/>
      <c r="UOA68" s="14"/>
      <c r="UOB68" s="14"/>
      <c r="UOC68" s="14"/>
      <c r="UOD68" s="14"/>
      <c r="UOE68" s="14"/>
      <c r="UOF68" s="14"/>
      <c r="UOG68" s="14"/>
      <c r="UOH68" s="14"/>
      <c r="UOI68" s="14"/>
      <c r="UOJ68" s="14"/>
      <c r="UOK68" s="14"/>
      <c r="UOL68" s="14"/>
      <c r="UOM68" s="14"/>
      <c r="UON68" s="14"/>
      <c r="UOO68" s="14"/>
      <c r="UOP68" s="14"/>
      <c r="UOQ68" s="14"/>
      <c r="UOR68" s="14"/>
      <c r="UOS68" s="14"/>
      <c r="UOT68" s="14"/>
      <c r="UOU68" s="14"/>
      <c r="UOV68" s="14"/>
      <c r="UOW68" s="14"/>
      <c r="UOX68" s="14"/>
      <c r="UOY68" s="14"/>
      <c r="UOZ68" s="14"/>
      <c r="UPA68" s="14"/>
      <c r="UPB68" s="14"/>
      <c r="UPC68" s="14"/>
      <c r="UPD68" s="14"/>
      <c r="UPE68" s="14"/>
      <c r="UPF68" s="14"/>
      <c r="UPG68" s="14"/>
      <c r="UPH68" s="14"/>
      <c r="UPI68" s="14"/>
      <c r="UPJ68" s="14"/>
      <c r="UPK68" s="14"/>
      <c r="UPL68" s="14"/>
      <c r="UPM68" s="14"/>
      <c r="UPN68" s="14"/>
      <c r="UPO68" s="14"/>
      <c r="UPP68" s="14"/>
      <c r="UPQ68" s="14"/>
      <c r="UPR68" s="14"/>
      <c r="UPS68" s="14"/>
      <c r="UPT68" s="14"/>
      <c r="UPU68" s="14"/>
      <c r="UPV68" s="14"/>
      <c r="UPW68" s="14"/>
      <c r="UPX68" s="14"/>
      <c r="UPY68" s="14"/>
      <c r="UPZ68" s="14"/>
      <c r="UQA68" s="14"/>
      <c r="UQB68" s="14"/>
      <c r="UQC68" s="14"/>
      <c r="UQD68" s="14"/>
      <c r="UQE68" s="14"/>
      <c r="UQF68" s="14"/>
      <c r="UQG68" s="14"/>
      <c r="UQH68" s="14"/>
      <c r="UQI68" s="14"/>
      <c r="UQJ68" s="14"/>
      <c r="UQK68" s="14"/>
      <c r="UQL68" s="14"/>
      <c r="UQM68" s="14"/>
      <c r="UQN68" s="14"/>
      <c r="UQO68" s="14"/>
      <c r="UQP68" s="14"/>
      <c r="UQQ68" s="14"/>
      <c r="UQR68" s="14"/>
      <c r="UQS68" s="14"/>
      <c r="UQT68" s="14"/>
      <c r="UQU68" s="14"/>
      <c r="UQV68" s="14"/>
      <c r="UQW68" s="14"/>
      <c r="UQX68" s="14"/>
      <c r="UQY68" s="14"/>
      <c r="UQZ68" s="14"/>
      <c r="URA68" s="14"/>
      <c r="URB68" s="14"/>
      <c r="URC68" s="14"/>
      <c r="URD68" s="14"/>
      <c r="URE68" s="14"/>
      <c r="URF68" s="14"/>
      <c r="URG68" s="14"/>
      <c r="URH68" s="14"/>
      <c r="URI68" s="14"/>
      <c r="URJ68" s="14"/>
      <c r="URK68" s="14"/>
      <c r="URL68" s="14"/>
      <c r="URM68" s="14"/>
      <c r="URN68" s="14"/>
      <c r="URO68" s="14"/>
      <c r="URP68" s="14"/>
      <c r="URQ68" s="14"/>
      <c r="URR68" s="14"/>
      <c r="URS68" s="14"/>
      <c r="URT68" s="14"/>
      <c r="URU68" s="14"/>
      <c r="URV68" s="14"/>
      <c r="URW68" s="14"/>
      <c r="URX68" s="14"/>
      <c r="URY68" s="14"/>
      <c r="URZ68" s="14"/>
      <c r="USA68" s="14"/>
      <c r="USB68" s="14"/>
      <c r="USC68" s="14"/>
      <c r="USD68" s="14"/>
      <c r="USE68" s="14"/>
      <c r="USF68" s="14"/>
      <c r="USG68" s="14"/>
      <c r="USH68" s="14"/>
      <c r="USI68" s="14"/>
      <c r="USJ68" s="14"/>
      <c r="USK68" s="14"/>
      <c r="USL68" s="14"/>
      <c r="USM68" s="14"/>
      <c r="USN68" s="14"/>
      <c r="USO68" s="14"/>
      <c r="USP68" s="14"/>
      <c r="USQ68" s="14"/>
      <c r="USR68" s="14"/>
      <c r="USS68" s="14"/>
      <c r="UST68" s="14"/>
      <c r="USU68" s="14"/>
      <c r="USV68" s="14"/>
      <c r="USW68" s="14"/>
      <c r="USX68" s="14"/>
      <c r="USY68" s="14"/>
      <c r="USZ68" s="14"/>
      <c r="UTA68" s="14"/>
      <c r="UTB68" s="14"/>
      <c r="UTC68" s="14"/>
      <c r="UTD68" s="14"/>
      <c r="UTE68" s="14"/>
      <c r="UTF68" s="14"/>
      <c r="UTG68" s="14"/>
      <c r="UTH68" s="14"/>
      <c r="UTI68" s="14"/>
      <c r="UTJ68" s="14"/>
      <c r="UTK68" s="14"/>
      <c r="UTL68" s="14"/>
      <c r="UTM68" s="14"/>
      <c r="UTN68" s="14"/>
      <c r="UTO68" s="14"/>
      <c r="UTP68" s="14"/>
      <c r="UTQ68" s="14"/>
      <c r="UTR68" s="14"/>
      <c r="UTS68" s="14"/>
      <c r="UTT68" s="14"/>
      <c r="UTU68" s="14"/>
      <c r="UTV68" s="14"/>
      <c r="UTW68" s="14"/>
      <c r="UTX68" s="14"/>
      <c r="UTY68" s="14"/>
      <c r="UTZ68" s="14"/>
      <c r="UUA68" s="14"/>
      <c r="UUB68" s="14"/>
      <c r="UUC68" s="14"/>
      <c r="UUD68" s="14"/>
      <c r="UUE68" s="14"/>
      <c r="UUF68" s="14"/>
      <c r="UUG68" s="14"/>
      <c r="UUH68" s="14"/>
      <c r="UUI68" s="14"/>
      <c r="UUJ68" s="14"/>
      <c r="UUK68" s="14"/>
      <c r="UUL68" s="14"/>
      <c r="UUM68" s="14"/>
      <c r="UUN68" s="14"/>
      <c r="UUO68" s="14"/>
      <c r="UUP68" s="14"/>
      <c r="UUQ68" s="14"/>
      <c r="UUR68" s="14"/>
      <c r="UUS68" s="14"/>
      <c r="UUT68" s="14"/>
      <c r="UUU68" s="14"/>
      <c r="UUV68" s="14"/>
      <c r="UUW68" s="14"/>
      <c r="UUX68" s="14"/>
      <c r="UUY68" s="14"/>
      <c r="UUZ68" s="14"/>
      <c r="UVA68" s="14"/>
      <c r="UVB68" s="14"/>
      <c r="UVC68" s="14"/>
      <c r="UVD68" s="14"/>
      <c r="UVE68" s="14"/>
      <c r="UVF68" s="14"/>
      <c r="UVG68" s="14"/>
      <c r="UVH68" s="14"/>
      <c r="UVI68" s="14"/>
      <c r="UVJ68" s="14"/>
      <c r="UVK68" s="14"/>
      <c r="UVL68" s="14"/>
      <c r="UVM68" s="14"/>
      <c r="UVN68" s="14"/>
      <c r="UVO68" s="14"/>
      <c r="UVP68" s="14"/>
      <c r="UVQ68" s="14"/>
      <c r="UVR68" s="14"/>
      <c r="UVS68" s="14"/>
      <c r="UVT68" s="14"/>
      <c r="UVU68" s="14"/>
      <c r="UVV68" s="14"/>
      <c r="UVW68" s="14"/>
      <c r="UVX68" s="14"/>
      <c r="UVY68" s="14"/>
      <c r="UVZ68" s="14"/>
      <c r="UWA68" s="14"/>
      <c r="UWB68" s="14"/>
      <c r="UWC68" s="14"/>
      <c r="UWD68" s="14"/>
      <c r="UWE68" s="14"/>
      <c r="UWF68" s="14"/>
      <c r="UWG68" s="14"/>
      <c r="UWH68" s="14"/>
      <c r="UWI68" s="14"/>
      <c r="UWJ68" s="14"/>
      <c r="UWK68" s="14"/>
      <c r="UWL68" s="14"/>
      <c r="UWM68" s="14"/>
      <c r="UWN68" s="14"/>
      <c r="UWO68" s="14"/>
      <c r="UWP68" s="14"/>
      <c r="UWQ68" s="14"/>
      <c r="UWR68" s="14"/>
      <c r="UWS68" s="14"/>
      <c r="UWT68" s="14"/>
      <c r="UWU68" s="14"/>
      <c r="UWV68" s="14"/>
      <c r="UWW68" s="14"/>
      <c r="UWX68" s="14"/>
      <c r="UWY68" s="14"/>
      <c r="UWZ68" s="14"/>
      <c r="UXA68" s="14"/>
      <c r="UXB68" s="14"/>
      <c r="UXC68" s="14"/>
      <c r="UXD68" s="14"/>
      <c r="UXE68" s="14"/>
      <c r="UXF68" s="14"/>
      <c r="UXG68" s="14"/>
      <c r="UXH68" s="14"/>
      <c r="UXI68" s="14"/>
      <c r="UXJ68" s="14"/>
      <c r="UXK68" s="14"/>
      <c r="UXL68" s="14"/>
      <c r="UXM68" s="14"/>
      <c r="UXN68" s="14"/>
      <c r="UXO68" s="14"/>
      <c r="UXP68" s="14"/>
      <c r="UXQ68" s="14"/>
      <c r="UXR68" s="14"/>
      <c r="UXS68" s="14"/>
      <c r="UXT68" s="14"/>
      <c r="UXU68" s="14"/>
      <c r="UXV68" s="14"/>
      <c r="UXW68" s="14"/>
      <c r="UXX68" s="14"/>
      <c r="UXY68" s="14"/>
      <c r="UXZ68" s="14"/>
      <c r="UYA68" s="14"/>
      <c r="UYB68" s="14"/>
      <c r="UYC68" s="14"/>
      <c r="UYD68" s="14"/>
      <c r="UYE68" s="14"/>
      <c r="UYF68" s="14"/>
      <c r="UYG68" s="14"/>
      <c r="UYH68" s="14"/>
      <c r="UYI68" s="14"/>
      <c r="UYJ68" s="14"/>
      <c r="UYK68" s="14"/>
      <c r="UYL68" s="14"/>
      <c r="UYM68" s="14"/>
      <c r="UYN68" s="14"/>
      <c r="UYO68" s="14"/>
      <c r="UYP68" s="14"/>
      <c r="UYQ68" s="14"/>
      <c r="UYR68" s="14"/>
      <c r="UYS68" s="14"/>
      <c r="UYT68" s="14"/>
      <c r="UYU68" s="14"/>
      <c r="UYV68" s="14"/>
      <c r="UYW68" s="14"/>
      <c r="UYX68" s="14"/>
      <c r="UYY68" s="14"/>
      <c r="UYZ68" s="14"/>
      <c r="UZA68" s="14"/>
      <c r="UZB68" s="14"/>
      <c r="UZC68" s="14"/>
      <c r="UZD68" s="14"/>
      <c r="UZE68" s="14"/>
      <c r="UZF68" s="14"/>
      <c r="UZG68" s="14"/>
      <c r="UZH68" s="14"/>
      <c r="UZI68" s="14"/>
      <c r="UZJ68" s="14"/>
      <c r="UZK68" s="14"/>
      <c r="UZL68" s="14"/>
      <c r="UZM68" s="14"/>
      <c r="UZN68" s="14"/>
      <c r="UZO68" s="14"/>
      <c r="UZP68" s="14"/>
      <c r="UZQ68" s="14"/>
      <c r="UZR68" s="14"/>
      <c r="UZS68" s="14"/>
      <c r="UZT68" s="14"/>
      <c r="UZU68" s="14"/>
      <c r="UZV68" s="14"/>
      <c r="UZW68" s="14"/>
      <c r="UZX68" s="14"/>
      <c r="UZY68" s="14"/>
      <c r="UZZ68" s="14"/>
      <c r="VAA68" s="14"/>
      <c r="VAB68" s="14"/>
      <c r="VAC68" s="14"/>
      <c r="VAD68" s="14"/>
      <c r="VAE68" s="14"/>
      <c r="VAF68" s="14"/>
      <c r="VAG68" s="14"/>
      <c r="VAH68" s="14"/>
      <c r="VAI68" s="14"/>
      <c r="VAJ68" s="14"/>
      <c r="VAK68" s="14"/>
      <c r="VAL68" s="14"/>
      <c r="VAM68" s="14"/>
      <c r="VAN68" s="14"/>
      <c r="VAO68" s="14"/>
      <c r="VAP68" s="14"/>
      <c r="VAQ68" s="14"/>
      <c r="VAR68" s="14"/>
      <c r="VAS68" s="14"/>
      <c r="VAT68" s="14"/>
      <c r="VAU68" s="14"/>
      <c r="VAV68" s="14"/>
      <c r="VAW68" s="14"/>
      <c r="VAX68" s="14"/>
      <c r="VAY68" s="14"/>
      <c r="VAZ68" s="14"/>
      <c r="VBA68" s="14"/>
      <c r="VBB68" s="14"/>
      <c r="VBC68" s="14"/>
      <c r="VBD68" s="14"/>
      <c r="VBE68" s="14"/>
      <c r="VBF68" s="14"/>
      <c r="VBG68" s="14"/>
      <c r="VBH68" s="14"/>
      <c r="VBI68" s="14"/>
      <c r="VBJ68" s="14"/>
      <c r="VBK68" s="14"/>
      <c r="VBL68" s="14"/>
      <c r="VBM68" s="14"/>
      <c r="VBN68" s="14"/>
      <c r="VBO68" s="14"/>
      <c r="VBP68" s="14"/>
      <c r="VBQ68" s="14"/>
      <c r="VBR68" s="14"/>
      <c r="VBS68" s="14"/>
      <c r="VBT68" s="14"/>
      <c r="VBU68" s="14"/>
      <c r="VBV68" s="14"/>
      <c r="VBW68" s="14"/>
      <c r="VBX68" s="14"/>
      <c r="VBY68" s="14"/>
      <c r="VBZ68" s="14"/>
      <c r="VCA68" s="14"/>
      <c r="VCB68" s="14"/>
      <c r="VCC68" s="14"/>
      <c r="VCD68" s="14"/>
      <c r="VCE68" s="14"/>
      <c r="VCF68" s="14"/>
      <c r="VCG68" s="14"/>
      <c r="VCH68" s="14"/>
      <c r="VCI68" s="14"/>
      <c r="VCJ68" s="14"/>
      <c r="VCK68" s="14"/>
      <c r="VCL68" s="14"/>
      <c r="VCM68" s="14"/>
      <c r="VCN68" s="14"/>
      <c r="VCO68" s="14"/>
      <c r="VCP68" s="14"/>
      <c r="VCQ68" s="14"/>
      <c r="VCR68" s="14"/>
      <c r="VCS68" s="14"/>
      <c r="VCT68" s="14"/>
      <c r="VCU68" s="14"/>
      <c r="VCV68" s="14"/>
      <c r="VCW68" s="14"/>
      <c r="VCX68" s="14"/>
      <c r="VCY68" s="14"/>
      <c r="VCZ68" s="14"/>
      <c r="VDA68" s="14"/>
      <c r="VDB68" s="14"/>
      <c r="VDC68" s="14"/>
      <c r="VDD68" s="14"/>
      <c r="VDE68" s="14"/>
      <c r="VDF68" s="14"/>
      <c r="VDG68" s="14"/>
      <c r="VDH68" s="14"/>
      <c r="VDI68" s="14"/>
      <c r="VDJ68" s="14"/>
      <c r="VDK68" s="14"/>
      <c r="VDL68" s="14"/>
      <c r="VDM68" s="14"/>
      <c r="VDN68" s="14"/>
      <c r="VDO68" s="14"/>
      <c r="VDP68" s="14"/>
      <c r="VDQ68" s="14"/>
      <c r="VDR68" s="14"/>
      <c r="VDS68" s="14"/>
      <c r="VDT68" s="14"/>
      <c r="VDU68" s="14"/>
      <c r="VDV68" s="14"/>
      <c r="VDW68" s="14"/>
      <c r="VDX68" s="14"/>
      <c r="VDY68" s="14"/>
      <c r="VDZ68" s="14"/>
      <c r="VEA68" s="14"/>
      <c r="VEB68" s="14"/>
      <c r="VEC68" s="14"/>
      <c r="VED68" s="14"/>
      <c r="VEE68" s="14"/>
      <c r="VEF68" s="14"/>
      <c r="VEG68" s="14"/>
      <c r="VEH68" s="14"/>
      <c r="VEI68" s="14"/>
      <c r="VEJ68" s="14"/>
      <c r="VEK68" s="14"/>
      <c r="VEL68" s="14"/>
      <c r="VEM68" s="14"/>
      <c r="VEN68" s="14"/>
      <c r="VEO68" s="14"/>
      <c r="VEP68" s="14"/>
      <c r="VEQ68" s="14"/>
      <c r="VER68" s="14"/>
      <c r="VES68" s="14"/>
      <c r="VET68" s="14"/>
      <c r="VEU68" s="14"/>
      <c r="VEV68" s="14"/>
      <c r="VEW68" s="14"/>
      <c r="VEX68" s="14"/>
      <c r="VEY68" s="14"/>
      <c r="VEZ68" s="14"/>
      <c r="VFA68" s="14"/>
      <c r="VFB68" s="14"/>
      <c r="VFC68" s="14"/>
      <c r="VFD68" s="14"/>
      <c r="VFE68" s="14"/>
      <c r="VFF68" s="14"/>
      <c r="VFG68" s="14"/>
      <c r="VFH68" s="14"/>
      <c r="VFI68" s="14"/>
      <c r="VFJ68" s="14"/>
      <c r="VFK68" s="14"/>
      <c r="VFL68" s="14"/>
      <c r="VFM68" s="14"/>
      <c r="VFN68" s="14"/>
      <c r="VFO68" s="14"/>
      <c r="VFP68" s="14"/>
      <c r="VFQ68" s="14"/>
      <c r="VFR68" s="14"/>
      <c r="VFS68" s="14"/>
      <c r="VFT68" s="14"/>
      <c r="VFU68" s="14"/>
      <c r="VFV68" s="14"/>
      <c r="VFW68" s="14"/>
      <c r="VFX68" s="14"/>
      <c r="VFY68" s="14"/>
      <c r="VFZ68" s="14"/>
      <c r="VGA68" s="14"/>
      <c r="VGB68" s="14"/>
      <c r="VGC68" s="14"/>
      <c r="VGD68" s="14"/>
      <c r="VGE68" s="14"/>
      <c r="VGF68" s="14"/>
      <c r="VGG68" s="14"/>
      <c r="VGH68" s="14"/>
      <c r="VGI68" s="14"/>
      <c r="VGJ68" s="14"/>
      <c r="VGK68" s="14"/>
      <c r="VGL68" s="14"/>
      <c r="VGM68" s="14"/>
      <c r="VGN68" s="14"/>
      <c r="VGO68" s="14"/>
      <c r="VGP68" s="14"/>
      <c r="VGQ68" s="14"/>
      <c r="VGR68" s="14"/>
      <c r="VGS68" s="14"/>
      <c r="VGT68" s="14"/>
      <c r="VGU68" s="14"/>
      <c r="VGV68" s="14"/>
      <c r="VGW68" s="14"/>
      <c r="VGX68" s="14"/>
      <c r="VGY68" s="14"/>
      <c r="VGZ68" s="14"/>
      <c r="VHA68" s="14"/>
      <c r="VHB68" s="14"/>
      <c r="VHC68" s="14"/>
      <c r="VHD68" s="14"/>
      <c r="VHE68" s="14"/>
      <c r="VHF68" s="14"/>
      <c r="VHG68" s="14"/>
      <c r="VHH68" s="14"/>
      <c r="VHI68" s="14"/>
      <c r="VHJ68" s="14"/>
      <c r="VHK68" s="14"/>
      <c r="VHL68" s="14"/>
      <c r="VHM68" s="14"/>
      <c r="VHN68" s="14"/>
      <c r="VHO68" s="14"/>
      <c r="VHP68" s="14"/>
      <c r="VHQ68" s="14"/>
      <c r="VHR68" s="14"/>
      <c r="VHS68" s="14"/>
      <c r="VHT68" s="14"/>
      <c r="VHU68" s="14"/>
      <c r="VHV68" s="14"/>
      <c r="VHW68" s="14"/>
      <c r="VHX68" s="14"/>
      <c r="VHY68" s="14"/>
      <c r="VHZ68" s="14"/>
      <c r="VIA68" s="14"/>
      <c r="VIB68" s="14"/>
      <c r="VIC68" s="14"/>
      <c r="VID68" s="14"/>
      <c r="VIE68" s="14"/>
      <c r="VIF68" s="14"/>
      <c r="VIG68" s="14"/>
      <c r="VIH68" s="14"/>
      <c r="VII68" s="14"/>
      <c r="VIJ68" s="14"/>
      <c r="VIK68" s="14"/>
      <c r="VIL68" s="14"/>
      <c r="VIM68" s="14"/>
      <c r="VIN68" s="14"/>
      <c r="VIO68" s="14"/>
      <c r="VIP68" s="14"/>
      <c r="VIQ68" s="14"/>
      <c r="VIR68" s="14"/>
      <c r="VIS68" s="14"/>
      <c r="VIT68" s="14"/>
      <c r="VIU68" s="14"/>
      <c r="VIV68" s="14"/>
      <c r="VIW68" s="14"/>
      <c r="VIX68" s="14"/>
      <c r="VIY68" s="14"/>
      <c r="VIZ68" s="14"/>
      <c r="VJA68" s="14"/>
      <c r="VJB68" s="14"/>
      <c r="VJC68" s="14"/>
      <c r="VJD68" s="14"/>
      <c r="VJE68" s="14"/>
      <c r="VJF68" s="14"/>
      <c r="VJG68" s="14"/>
      <c r="VJH68" s="14"/>
      <c r="VJI68" s="14"/>
      <c r="VJJ68" s="14"/>
      <c r="VJK68" s="14"/>
      <c r="VJL68" s="14"/>
      <c r="VJM68" s="14"/>
      <c r="VJN68" s="14"/>
      <c r="VJO68" s="14"/>
      <c r="VJP68" s="14"/>
      <c r="VJQ68" s="14"/>
      <c r="VJR68" s="14"/>
      <c r="VJS68" s="14"/>
      <c r="VJT68" s="14"/>
      <c r="VJU68" s="14"/>
      <c r="VJV68" s="14"/>
      <c r="VJW68" s="14"/>
      <c r="VJX68" s="14"/>
      <c r="VJY68" s="14"/>
      <c r="VJZ68" s="14"/>
      <c r="VKA68" s="14"/>
      <c r="VKB68" s="14"/>
      <c r="VKC68" s="14"/>
      <c r="VKD68" s="14"/>
      <c r="VKE68" s="14"/>
      <c r="VKF68" s="14"/>
      <c r="VKG68" s="14"/>
      <c r="VKH68" s="14"/>
      <c r="VKI68" s="14"/>
      <c r="VKJ68" s="14"/>
      <c r="VKK68" s="14"/>
      <c r="VKL68" s="14"/>
      <c r="VKM68" s="14"/>
      <c r="VKN68" s="14"/>
      <c r="VKO68" s="14"/>
      <c r="VKP68" s="14"/>
      <c r="VKQ68" s="14"/>
      <c r="VKR68" s="14"/>
      <c r="VKS68" s="14"/>
      <c r="VKT68" s="14"/>
      <c r="VKU68" s="14"/>
      <c r="VKV68" s="14"/>
      <c r="VKW68" s="14"/>
      <c r="VKX68" s="14"/>
      <c r="VKY68" s="14"/>
      <c r="VKZ68" s="14"/>
      <c r="VLA68" s="14"/>
      <c r="VLB68" s="14"/>
      <c r="VLC68" s="14"/>
      <c r="VLD68" s="14"/>
      <c r="VLE68" s="14"/>
      <c r="VLF68" s="14"/>
      <c r="VLG68" s="14"/>
      <c r="VLH68" s="14"/>
      <c r="VLI68" s="14"/>
      <c r="VLJ68" s="14"/>
      <c r="VLK68" s="14"/>
      <c r="VLL68" s="14"/>
      <c r="VLM68" s="14"/>
      <c r="VLN68" s="14"/>
      <c r="VLO68" s="14"/>
      <c r="VLP68" s="14"/>
      <c r="VLQ68" s="14"/>
      <c r="VLR68" s="14"/>
      <c r="VLS68" s="14"/>
      <c r="VLT68" s="14"/>
      <c r="VLU68" s="14"/>
      <c r="VLV68" s="14"/>
      <c r="VLW68" s="14"/>
      <c r="VLX68" s="14"/>
      <c r="VLY68" s="14"/>
      <c r="VLZ68" s="14"/>
      <c r="VMA68" s="14"/>
      <c r="VMB68" s="14"/>
      <c r="VMC68" s="14"/>
      <c r="VMD68" s="14"/>
      <c r="VME68" s="14"/>
      <c r="VMF68" s="14"/>
      <c r="VMG68" s="14"/>
      <c r="VMH68" s="14"/>
      <c r="VMI68" s="14"/>
      <c r="VMJ68" s="14"/>
      <c r="VMK68" s="14"/>
      <c r="VML68" s="14"/>
      <c r="VMM68" s="14"/>
      <c r="VMN68" s="14"/>
      <c r="VMO68" s="14"/>
      <c r="VMP68" s="14"/>
      <c r="VMQ68" s="14"/>
      <c r="VMR68" s="14"/>
      <c r="VMS68" s="14"/>
      <c r="VMT68" s="14"/>
      <c r="VMU68" s="14"/>
      <c r="VMV68" s="14"/>
      <c r="VMW68" s="14"/>
      <c r="VMX68" s="14"/>
      <c r="VMY68" s="14"/>
      <c r="VMZ68" s="14"/>
      <c r="VNA68" s="14"/>
      <c r="VNB68" s="14"/>
      <c r="VNC68" s="14"/>
      <c r="VND68" s="14"/>
      <c r="VNE68" s="14"/>
      <c r="VNF68" s="14"/>
      <c r="VNG68" s="14"/>
      <c r="VNH68" s="14"/>
      <c r="VNI68" s="14"/>
      <c r="VNJ68" s="14"/>
      <c r="VNK68" s="14"/>
      <c r="VNL68" s="14"/>
      <c r="VNM68" s="14"/>
      <c r="VNN68" s="14"/>
      <c r="VNO68" s="14"/>
      <c r="VNP68" s="14"/>
      <c r="VNQ68" s="14"/>
      <c r="VNR68" s="14"/>
      <c r="VNS68" s="14"/>
      <c r="VNT68" s="14"/>
      <c r="VNU68" s="14"/>
      <c r="VNV68" s="14"/>
      <c r="VNW68" s="14"/>
      <c r="VNX68" s="14"/>
      <c r="VNY68" s="14"/>
      <c r="VNZ68" s="14"/>
      <c r="VOA68" s="14"/>
      <c r="VOB68" s="14"/>
      <c r="VOC68" s="14"/>
      <c r="VOD68" s="14"/>
      <c r="VOE68" s="14"/>
      <c r="VOF68" s="14"/>
      <c r="VOG68" s="14"/>
      <c r="VOH68" s="14"/>
      <c r="VOI68" s="14"/>
      <c r="VOJ68" s="14"/>
      <c r="VOK68" s="14"/>
      <c r="VOL68" s="14"/>
      <c r="VOM68" s="14"/>
      <c r="VON68" s="14"/>
      <c r="VOO68" s="14"/>
      <c r="VOP68" s="14"/>
      <c r="VOQ68" s="14"/>
      <c r="VOR68" s="14"/>
      <c r="VOS68" s="14"/>
      <c r="VOT68" s="14"/>
      <c r="VOU68" s="14"/>
      <c r="VOV68" s="14"/>
      <c r="VOW68" s="14"/>
      <c r="VOX68" s="14"/>
      <c r="VOY68" s="14"/>
      <c r="VOZ68" s="14"/>
      <c r="VPA68" s="14"/>
      <c r="VPB68" s="14"/>
      <c r="VPC68" s="14"/>
      <c r="VPD68" s="14"/>
      <c r="VPE68" s="14"/>
      <c r="VPF68" s="14"/>
      <c r="VPG68" s="14"/>
      <c r="VPH68" s="14"/>
      <c r="VPI68" s="14"/>
      <c r="VPJ68" s="14"/>
      <c r="VPK68" s="14"/>
      <c r="VPL68" s="14"/>
      <c r="VPM68" s="14"/>
      <c r="VPN68" s="14"/>
      <c r="VPO68" s="14"/>
      <c r="VPP68" s="14"/>
      <c r="VPQ68" s="14"/>
      <c r="VPR68" s="14"/>
      <c r="VPS68" s="14"/>
      <c r="VPT68" s="14"/>
      <c r="VPU68" s="14"/>
      <c r="VPV68" s="14"/>
      <c r="VPW68" s="14"/>
      <c r="VPX68" s="14"/>
      <c r="VPY68" s="14"/>
      <c r="VPZ68" s="14"/>
      <c r="VQA68" s="14"/>
      <c r="VQB68" s="14"/>
      <c r="VQC68" s="14"/>
      <c r="VQD68" s="14"/>
      <c r="VQE68" s="14"/>
      <c r="VQF68" s="14"/>
      <c r="VQG68" s="14"/>
      <c r="VQH68" s="14"/>
      <c r="VQI68" s="14"/>
      <c r="VQJ68" s="14"/>
      <c r="VQK68" s="14"/>
      <c r="VQL68" s="14"/>
      <c r="VQM68" s="14"/>
      <c r="VQN68" s="14"/>
      <c r="VQO68" s="14"/>
      <c r="VQP68" s="14"/>
      <c r="VQQ68" s="14"/>
      <c r="VQR68" s="14"/>
      <c r="VQS68" s="14"/>
      <c r="VQT68" s="14"/>
      <c r="VQU68" s="14"/>
      <c r="VQV68" s="14"/>
      <c r="VQW68" s="14"/>
      <c r="VQX68" s="14"/>
      <c r="VQY68" s="14"/>
      <c r="VQZ68" s="14"/>
      <c r="VRA68" s="14"/>
      <c r="VRB68" s="14"/>
      <c r="VRC68" s="14"/>
      <c r="VRD68" s="14"/>
      <c r="VRE68" s="14"/>
      <c r="VRF68" s="14"/>
      <c r="VRG68" s="14"/>
      <c r="VRH68" s="14"/>
      <c r="VRI68" s="14"/>
      <c r="VRJ68" s="14"/>
      <c r="VRK68" s="14"/>
      <c r="VRL68" s="14"/>
      <c r="VRM68" s="14"/>
      <c r="VRN68" s="14"/>
      <c r="VRO68" s="14"/>
      <c r="VRP68" s="14"/>
      <c r="VRQ68" s="14"/>
      <c r="VRR68" s="14"/>
      <c r="VRS68" s="14"/>
      <c r="VRT68" s="14"/>
      <c r="VRU68" s="14"/>
      <c r="VRV68" s="14"/>
      <c r="VRW68" s="14"/>
      <c r="VRX68" s="14"/>
      <c r="VRY68" s="14"/>
      <c r="VRZ68" s="14"/>
      <c r="VSA68" s="14"/>
      <c r="VSB68" s="14"/>
      <c r="VSC68" s="14"/>
      <c r="VSD68" s="14"/>
      <c r="VSE68" s="14"/>
      <c r="VSF68" s="14"/>
      <c r="VSG68" s="14"/>
      <c r="VSH68" s="14"/>
      <c r="VSI68" s="14"/>
      <c r="VSJ68" s="14"/>
      <c r="VSK68" s="14"/>
      <c r="VSL68" s="14"/>
      <c r="VSM68" s="14"/>
      <c r="VSN68" s="14"/>
      <c r="VSO68" s="14"/>
      <c r="VSP68" s="14"/>
      <c r="VSQ68" s="14"/>
      <c r="VSR68" s="14"/>
      <c r="VSS68" s="14"/>
      <c r="VST68" s="14"/>
      <c r="VSU68" s="14"/>
      <c r="VSV68" s="14"/>
      <c r="VSW68" s="14"/>
      <c r="VSX68" s="14"/>
      <c r="VSY68" s="14"/>
      <c r="VSZ68" s="14"/>
      <c r="VTA68" s="14"/>
      <c r="VTB68" s="14"/>
      <c r="VTC68" s="14"/>
      <c r="VTD68" s="14"/>
      <c r="VTE68" s="14"/>
      <c r="VTF68" s="14"/>
      <c r="VTG68" s="14"/>
      <c r="VTH68" s="14"/>
      <c r="VTI68" s="14"/>
      <c r="VTJ68" s="14"/>
      <c r="VTK68" s="14"/>
      <c r="VTL68" s="14"/>
      <c r="VTM68" s="14"/>
      <c r="VTN68" s="14"/>
      <c r="VTO68" s="14"/>
      <c r="VTP68" s="14"/>
      <c r="VTQ68" s="14"/>
      <c r="VTR68" s="14"/>
      <c r="VTS68" s="14"/>
      <c r="VTT68" s="14"/>
      <c r="VTU68" s="14"/>
      <c r="VTV68" s="14"/>
      <c r="VTW68" s="14"/>
      <c r="VTX68" s="14"/>
      <c r="VTY68" s="14"/>
      <c r="VTZ68" s="14"/>
      <c r="VUA68" s="14"/>
      <c r="VUB68" s="14"/>
      <c r="VUC68" s="14"/>
      <c r="VUD68" s="14"/>
      <c r="VUE68" s="14"/>
      <c r="VUF68" s="14"/>
      <c r="VUG68" s="14"/>
      <c r="VUH68" s="14"/>
      <c r="VUI68" s="14"/>
      <c r="VUJ68" s="14"/>
      <c r="VUK68" s="14"/>
      <c r="VUL68" s="14"/>
      <c r="VUM68" s="14"/>
      <c r="VUN68" s="14"/>
      <c r="VUO68" s="14"/>
      <c r="VUP68" s="14"/>
      <c r="VUQ68" s="14"/>
      <c r="VUR68" s="14"/>
      <c r="VUS68" s="14"/>
      <c r="VUT68" s="14"/>
      <c r="VUU68" s="14"/>
      <c r="VUV68" s="14"/>
      <c r="VUW68" s="14"/>
      <c r="VUX68" s="14"/>
      <c r="VUY68" s="14"/>
      <c r="VUZ68" s="14"/>
      <c r="VVA68" s="14"/>
      <c r="VVB68" s="14"/>
      <c r="VVC68" s="14"/>
      <c r="VVD68" s="14"/>
      <c r="VVE68" s="14"/>
      <c r="VVF68" s="14"/>
      <c r="VVG68" s="14"/>
      <c r="VVH68" s="14"/>
      <c r="VVI68" s="14"/>
      <c r="VVJ68" s="14"/>
      <c r="VVK68" s="14"/>
      <c r="VVL68" s="14"/>
      <c r="VVM68" s="14"/>
      <c r="VVN68" s="14"/>
      <c r="VVO68" s="14"/>
      <c r="VVP68" s="14"/>
      <c r="VVQ68" s="14"/>
      <c r="VVR68" s="14"/>
      <c r="VVS68" s="14"/>
      <c r="VVT68" s="14"/>
      <c r="VVU68" s="14"/>
      <c r="VVV68" s="14"/>
      <c r="VVW68" s="14"/>
      <c r="VVX68" s="14"/>
      <c r="VVY68" s="14"/>
      <c r="VVZ68" s="14"/>
      <c r="VWA68" s="14"/>
      <c r="VWB68" s="14"/>
      <c r="VWC68" s="14"/>
      <c r="VWD68" s="14"/>
      <c r="VWE68" s="14"/>
      <c r="VWF68" s="14"/>
      <c r="VWG68" s="14"/>
      <c r="VWH68" s="14"/>
      <c r="VWI68" s="14"/>
      <c r="VWJ68" s="14"/>
      <c r="VWK68" s="14"/>
      <c r="VWL68" s="14"/>
      <c r="VWM68" s="14"/>
      <c r="VWN68" s="14"/>
      <c r="VWO68" s="14"/>
      <c r="VWP68" s="14"/>
      <c r="VWQ68" s="14"/>
      <c r="VWR68" s="14"/>
      <c r="VWS68" s="14"/>
      <c r="VWT68" s="14"/>
      <c r="VWU68" s="14"/>
      <c r="VWV68" s="14"/>
      <c r="VWW68" s="14"/>
      <c r="VWX68" s="14"/>
      <c r="VWY68" s="14"/>
      <c r="VWZ68" s="14"/>
      <c r="VXA68" s="14"/>
      <c r="VXB68" s="14"/>
      <c r="VXC68" s="14"/>
      <c r="VXD68" s="14"/>
      <c r="VXE68" s="14"/>
      <c r="VXF68" s="14"/>
      <c r="VXG68" s="14"/>
      <c r="VXH68" s="14"/>
      <c r="VXI68" s="14"/>
      <c r="VXJ68" s="14"/>
      <c r="VXK68" s="14"/>
      <c r="VXL68" s="14"/>
      <c r="VXM68" s="14"/>
      <c r="VXN68" s="14"/>
      <c r="VXO68" s="14"/>
      <c r="VXP68" s="14"/>
      <c r="VXQ68" s="14"/>
      <c r="VXR68" s="14"/>
      <c r="VXS68" s="14"/>
      <c r="VXT68" s="14"/>
      <c r="VXU68" s="14"/>
      <c r="VXV68" s="14"/>
      <c r="VXW68" s="14"/>
      <c r="VXX68" s="14"/>
      <c r="VXY68" s="14"/>
      <c r="VXZ68" s="14"/>
      <c r="VYA68" s="14"/>
      <c r="VYB68" s="14"/>
      <c r="VYC68" s="14"/>
      <c r="VYD68" s="14"/>
      <c r="VYE68" s="14"/>
      <c r="VYF68" s="14"/>
      <c r="VYG68" s="14"/>
      <c r="VYH68" s="14"/>
      <c r="VYI68" s="14"/>
      <c r="VYJ68" s="14"/>
      <c r="VYK68" s="14"/>
      <c r="VYL68" s="14"/>
      <c r="VYM68" s="14"/>
      <c r="VYN68" s="14"/>
      <c r="VYO68" s="14"/>
      <c r="VYP68" s="14"/>
      <c r="VYQ68" s="14"/>
      <c r="VYR68" s="14"/>
      <c r="VYS68" s="14"/>
      <c r="VYT68" s="14"/>
      <c r="VYU68" s="14"/>
      <c r="VYV68" s="14"/>
      <c r="VYW68" s="14"/>
      <c r="VYX68" s="14"/>
      <c r="VYY68" s="14"/>
      <c r="VYZ68" s="14"/>
      <c r="VZA68" s="14"/>
      <c r="VZB68" s="14"/>
      <c r="VZC68" s="14"/>
      <c r="VZD68" s="14"/>
      <c r="VZE68" s="14"/>
      <c r="VZF68" s="14"/>
      <c r="VZG68" s="14"/>
      <c r="VZH68" s="14"/>
      <c r="VZI68" s="14"/>
      <c r="VZJ68" s="14"/>
      <c r="VZK68" s="14"/>
      <c r="VZL68" s="14"/>
      <c r="VZM68" s="14"/>
      <c r="VZN68" s="14"/>
      <c r="VZO68" s="14"/>
      <c r="VZP68" s="14"/>
      <c r="VZQ68" s="14"/>
      <c r="VZR68" s="14"/>
      <c r="VZS68" s="14"/>
      <c r="VZT68" s="14"/>
      <c r="VZU68" s="14"/>
      <c r="VZV68" s="14"/>
      <c r="VZW68" s="14"/>
      <c r="VZX68" s="14"/>
      <c r="VZY68" s="14"/>
      <c r="VZZ68" s="14"/>
      <c r="WAA68" s="14"/>
      <c r="WAB68" s="14"/>
      <c r="WAC68" s="14"/>
      <c r="WAD68" s="14"/>
      <c r="WAE68" s="14"/>
      <c r="WAF68" s="14"/>
      <c r="WAG68" s="14"/>
      <c r="WAH68" s="14"/>
      <c r="WAI68" s="14"/>
      <c r="WAJ68" s="14"/>
      <c r="WAK68" s="14"/>
      <c r="WAL68" s="14"/>
      <c r="WAM68" s="14"/>
      <c r="WAN68" s="14"/>
      <c r="WAO68" s="14"/>
      <c r="WAP68" s="14"/>
      <c r="WAQ68" s="14"/>
      <c r="WAR68" s="14"/>
      <c r="WAS68" s="14"/>
      <c r="WAT68" s="14"/>
      <c r="WAU68" s="14"/>
      <c r="WAV68" s="14"/>
      <c r="WAW68" s="14"/>
      <c r="WAX68" s="14"/>
      <c r="WAY68" s="14"/>
      <c r="WAZ68" s="14"/>
      <c r="WBA68" s="14"/>
      <c r="WBB68" s="14"/>
      <c r="WBC68" s="14"/>
      <c r="WBD68" s="14"/>
      <c r="WBE68" s="14"/>
      <c r="WBF68" s="14"/>
      <c r="WBG68" s="14"/>
      <c r="WBH68" s="14"/>
      <c r="WBI68" s="14"/>
      <c r="WBJ68" s="14"/>
      <c r="WBK68" s="14"/>
      <c r="WBL68" s="14"/>
      <c r="WBM68" s="14"/>
      <c r="WBN68" s="14"/>
      <c r="WBO68" s="14"/>
      <c r="WBP68" s="14"/>
      <c r="WBQ68" s="14"/>
      <c r="WBR68" s="14"/>
      <c r="WBS68" s="14"/>
      <c r="WBT68" s="14"/>
      <c r="WBU68" s="14"/>
      <c r="WBV68" s="14"/>
      <c r="WBW68" s="14"/>
      <c r="WBX68" s="14"/>
      <c r="WBY68" s="14"/>
      <c r="WBZ68" s="14"/>
      <c r="WCA68" s="14"/>
      <c r="WCB68" s="14"/>
      <c r="WCC68" s="14"/>
      <c r="WCD68" s="14"/>
      <c r="WCE68" s="14"/>
      <c r="WCF68" s="14"/>
      <c r="WCG68" s="14"/>
      <c r="WCH68" s="14"/>
      <c r="WCI68" s="14"/>
      <c r="WCJ68" s="14"/>
      <c r="WCK68" s="14"/>
      <c r="WCL68" s="14"/>
      <c r="WCM68" s="14"/>
      <c r="WCN68" s="14"/>
      <c r="WCO68" s="14"/>
      <c r="WCP68" s="14"/>
      <c r="WCQ68" s="14"/>
      <c r="WCR68" s="14"/>
      <c r="WCS68" s="14"/>
      <c r="WCT68" s="14"/>
      <c r="WCU68" s="14"/>
      <c r="WCV68" s="14"/>
      <c r="WCW68" s="14"/>
      <c r="WCX68" s="14"/>
      <c r="WCY68" s="14"/>
      <c r="WCZ68" s="14"/>
      <c r="WDA68" s="14"/>
      <c r="WDB68" s="14"/>
      <c r="WDC68" s="14"/>
      <c r="WDD68" s="14"/>
      <c r="WDE68" s="14"/>
      <c r="WDF68" s="14"/>
      <c r="WDG68" s="14"/>
      <c r="WDH68" s="14"/>
      <c r="WDI68" s="14"/>
      <c r="WDJ68" s="14"/>
      <c r="WDK68" s="14"/>
      <c r="WDL68" s="14"/>
      <c r="WDM68" s="14"/>
      <c r="WDN68" s="14"/>
      <c r="WDO68" s="14"/>
      <c r="WDP68" s="14"/>
      <c r="WDQ68" s="14"/>
      <c r="WDR68" s="14"/>
      <c r="WDS68" s="14"/>
      <c r="WDT68" s="14"/>
      <c r="WDU68" s="14"/>
      <c r="WDV68" s="14"/>
      <c r="WDW68" s="14"/>
      <c r="WDX68" s="14"/>
      <c r="WDY68" s="14"/>
      <c r="WDZ68" s="14"/>
      <c r="WEA68" s="14"/>
      <c r="WEB68" s="14"/>
      <c r="WEC68" s="14"/>
      <c r="WED68" s="14"/>
      <c r="WEE68" s="14"/>
      <c r="WEF68" s="14"/>
      <c r="WEG68" s="14"/>
      <c r="WEH68" s="14"/>
      <c r="WEI68" s="14"/>
      <c r="WEJ68" s="14"/>
      <c r="WEK68" s="14"/>
      <c r="WEL68" s="14"/>
      <c r="WEM68" s="14"/>
      <c r="WEN68" s="14"/>
      <c r="WEO68" s="14"/>
      <c r="WEP68" s="14"/>
      <c r="WEQ68" s="14"/>
      <c r="WER68" s="14"/>
      <c r="WES68" s="14"/>
      <c r="WET68" s="14"/>
      <c r="WEU68" s="14"/>
      <c r="WEV68" s="14"/>
      <c r="WEW68" s="14"/>
      <c r="WEX68" s="14"/>
      <c r="WEY68" s="14"/>
      <c r="WEZ68" s="14"/>
      <c r="WFA68" s="14"/>
      <c r="WFB68" s="14"/>
      <c r="WFC68" s="14"/>
      <c r="WFD68" s="14"/>
      <c r="WFE68" s="14"/>
      <c r="WFF68" s="14"/>
      <c r="WFG68" s="14"/>
      <c r="WFH68" s="14"/>
      <c r="WFI68" s="14"/>
      <c r="WFJ68" s="14"/>
      <c r="WFK68" s="14"/>
      <c r="WFL68" s="14"/>
      <c r="WFM68" s="14"/>
      <c r="WFN68" s="14"/>
      <c r="WFO68" s="14"/>
      <c r="WFP68" s="14"/>
      <c r="WFQ68" s="14"/>
      <c r="WFR68" s="14"/>
      <c r="WFS68" s="14"/>
      <c r="WFT68" s="14"/>
      <c r="WFU68" s="14"/>
      <c r="WFV68" s="14"/>
      <c r="WFW68" s="14"/>
      <c r="WFX68" s="14"/>
      <c r="WFY68" s="14"/>
      <c r="WFZ68" s="14"/>
      <c r="WGA68" s="14"/>
      <c r="WGB68" s="14"/>
      <c r="WGC68" s="14"/>
      <c r="WGD68" s="14"/>
      <c r="WGE68" s="14"/>
      <c r="WGF68" s="14"/>
      <c r="WGG68" s="14"/>
      <c r="WGH68" s="14"/>
      <c r="WGI68" s="14"/>
      <c r="WGJ68" s="14"/>
      <c r="WGK68" s="14"/>
      <c r="WGL68" s="14"/>
      <c r="WGM68" s="14"/>
      <c r="WGN68" s="14"/>
      <c r="WGO68" s="14"/>
      <c r="WGP68" s="14"/>
      <c r="WGQ68" s="14"/>
      <c r="WGR68" s="14"/>
      <c r="WGS68" s="14"/>
      <c r="WGT68" s="14"/>
      <c r="WGU68" s="14"/>
      <c r="WGV68" s="14"/>
      <c r="WGW68" s="14"/>
      <c r="WGX68" s="14"/>
      <c r="WGY68" s="14"/>
      <c r="WGZ68" s="14"/>
      <c r="WHA68" s="14"/>
      <c r="WHB68" s="14"/>
      <c r="WHC68" s="14"/>
      <c r="WHD68" s="14"/>
      <c r="WHE68" s="14"/>
      <c r="WHF68" s="14"/>
      <c r="WHG68" s="14"/>
      <c r="WHH68" s="14"/>
      <c r="WHI68" s="14"/>
      <c r="WHJ68" s="14"/>
      <c r="WHK68" s="14"/>
      <c r="WHL68" s="14"/>
      <c r="WHM68" s="14"/>
      <c r="WHN68" s="14"/>
      <c r="WHO68" s="14"/>
      <c r="WHP68" s="14"/>
      <c r="WHQ68" s="14"/>
      <c r="WHR68" s="14"/>
      <c r="WHS68" s="14"/>
      <c r="WHT68" s="14"/>
      <c r="WHU68" s="14"/>
      <c r="WHV68" s="14"/>
      <c r="WHW68" s="14"/>
      <c r="WHX68" s="14"/>
      <c r="WHY68" s="14"/>
      <c r="WHZ68" s="14"/>
      <c r="WIA68" s="14"/>
      <c r="WIB68" s="14"/>
      <c r="WIC68" s="14"/>
      <c r="WID68" s="14"/>
      <c r="WIE68" s="14"/>
      <c r="WIF68" s="14"/>
      <c r="WIG68" s="14"/>
      <c r="WIH68" s="14"/>
      <c r="WII68" s="14"/>
      <c r="WIJ68" s="14"/>
      <c r="WIK68" s="14"/>
      <c r="WIL68" s="14"/>
      <c r="WIM68" s="14"/>
      <c r="WIN68" s="14"/>
      <c r="WIO68" s="14"/>
      <c r="WIP68" s="14"/>
      <c r="WIQ68" s="14"/>
      <c r="WIR68" s="14"/>
      <c r="WIS68" s="14"/>
      <c r="WIT68" s="14"/>
      <c r="WIU68" s="14"/>
      <c r="WIV68" s="14"/>
      <c r="WIW68" s="14"/>
      <c r="WIX68" s="14"/>
      <c r="WIY68" s="14"/>
      <c r="WIZ68" s="14"/>
      <c r="WJA68" s="14"/>
      <c r="WJB68" s="14"/>
      <c r="WJC68" s="14"/>
      <c r="WJD68" s="14"/>
      <c r="WJE68" s="14"/>
      <c r="WJF68" s="14"/>
      <c r="WJG68" s="14"/>
      <c r="WJH68" s="14"/>
      <c r="WJI68" s="14"/>
      <c r="WJJ68" s="14"/>
      <c r="WJK68" s="14"/>
      <c r="WJL68" s="14"/>
      <c r="WJM68" s="14"/>
      <c r="WJN68" s="14"/>
      <c r="WJO68" s="14"/>
      <c r="WJP68" s="14"/>
      <c r="WJQ68" s="14"/>
      <c r="WJR68" s="14"/>
      <c r="WJS68" s="14"/>
      <c r="WJT68" s="14"/>
      <c r="WJU68" s="14"/>
      <c r="WJV68" s="14"/>
      <c r="WJW68" s="14"/>
      <c r="WJX68" s="14"/>
      <c r="WJY68" s="14"/>
      <c r="WJZ68" s="14"/>
      <c r="WKA68" s="14"/>
      <c r="WKB68" s="14"/>
      <c r="WKC68" s="14"/>
      <c r="WKD68" s="14"/>
      <c r="WKE68" s="14"/>
      <c r="WKF68" s="14"/>
      <c r="WKG68" s="14"/>
      <c r="WKH68" s="14"/>
      <c r="WKI68" s="14"/>
      <c r="WKJ68" s="14"/>
      <c r="WKK68" s="14"/>
      <c r="WKL68" s="14"/>
      <c r="WKM68" s="14"/>
      <c r="WKN68" s="14"/>
      <c r="WKO68" s="14"/>
      <c r="WKP68" s="14"/>
      <c r="WKQ68" s="14"/>
      <c r="WKR68" s="14"/>
      <c r="WKS68" s="14"/>
      <c r="WKT68" s="14"/>
      <c r="WKU68" s="14"/>
      <c r="WKV68" s="14"/>
      <c r="WKW68" s="14"/>
      <c r="WKX68" s="14"/>
      <c r="WKY68" s="14"/>
      <c r="WKZ68" s="14"/>
      <c r="WLA68" s="14"/>
      <c r="WLB68" s="14"/>
      <c r="WLC68" s="14"/>
      <c r="WLD68" s="14"/>
      <c r="WLE68" s="14"/>
      <c r="WLF68" s="14"/>
      <c r="WLG68" s="14"/>
      <c r="WLH68" s="14"/>
      <c r="WLI68" s="14"/>
      <c r="WLJ68" s="14"/>
      <c r="WLK68" s="14"/>
      <c r="WLL68" s="14"/>
      <c r="WLM68" s="14"/>
      <c r="WLN68" s="14"/>
      <c r="WLO68" s="14"/>
      <c r="WLP68" s="14"/>
      <c r="WLQ68" s="14"/>
      <c r="WLR68" s="14"/>
      <c r="WLS68" s="14"/>
      <c r="WLT68" s="14"/>
      <c r="WLU68" s="14"/>
      <c r="WLV68" s="14"/>
      <c r="WLW68" s="14"/>
      <c r="WLX68" s="14"/>
      <c r="WLY68" s="14"/>
      <c r="WLZ68" s="14"/>
      <c r="WMA68" s="14"/>
      <c r="WMB68" s="14"/>
      <c r="WMC68" s="14"/>
      <c r="WMD68" s="14"/>
      <c r="WME68" s="14"/>
      <c r="WMF68" s="14"/>
      <c r="WMG68" s="14"/>
      <c r="WMH68" s="14"/>
      <c r="WMI68" s="14"/>
      <c r="WMJ68" s="14"/>
      <c r="WMK68" s="14"/>
      <c r="WML68" s="14"/>
      <c r="WMM68" s="14"/>
      <c r="WMN68" s="14"/>
      <c r="WMO68" s="14"/>
      <c r="WMP68" s="14"/>
      <c r="WMQ68" s="14"/>
      <c r="WMR68" s="14"/>
      <c r="WMS68" s="14"/>
      <c r="WMT68" s="14"/>
      <c r="WMU68" s="14"/>
      <c r="WMV68" s="14"/>
      <c r="WMW68" s="14"/>
      <c r="WMX68" s="14"/>
      <c r="WMY68" s="14"/>
      <c r="WMZ68" s="14"/>
      <c r="WNA68" s="14"/>
      <c r="WNB68" s="14"/>
      <c r="WNC68" s="14"/>
      <c r="WND68" s="14"/>
      <c r="WNE68" s="14"/>
      <c r="WNF68" s="14"/>
      <c r="WNG68" s="14"/>
      <c r="WNH68" s="14"/>
      <c r="WNI68" s="14"/>
      <c r="WNJ68" s="14"/>
      <c r="WNK68" s="14"/>
      <c r="WNL68" s="14"/>
      <c r="WNM68" s="14"/>
      <c r="WNN68" s="14"/>
      <c r="WNO68" s="14"/>
      <c r="WNP68" s="14"/>
      <c r="WNQ68" s="14"/>
      <c r="WNR68" s="14"/>
      <c r="WNS68" s="14"/>
      <c r="WNT68" s="14"/>
      <c r="WNU68" s="14"/>
      <c r="WNV68" s="14"/>
      <c r="WNW68" s="14"/>
      <c r="WNX68" s="14"/>
      <c r="WNY68" s="14"/>
      <c r="WNZ68" s="14"/>
      <c r="WOA68" s="14"/>
      <c r="WOB68" s="14"/>
      <c r="WOC68" s="14"/>
      <c r="WOD68" s="14"/>
      <c r="WOE68" s="14"/>
      <c r="WOF68" s="14"/>
      <c r="WOG68" s="14"/>
      <c r="WOH68" s="14"/>
      <c r="WOI68" s="14"/>
      <c r="WOJ68" s="14"/>
      <c r="WOK68" s="14"/>
      <c r="WOL68" s="14"/>
      <c r="WOM68" s="14"/>
      <c r="WON68" s="14"/>
      <c r="WOO68" s="14"/>
      <c r="WOP68" s="14"/>
      <c r="WOQ68" s="14"/>
      <c r="WOR68" s="14"/>
      <c r="WOS68" s="14"/>
      <c r="WOT68" s="14"/>
      <c r="WOU68" s="14"/>
      <c r="WOV68" s="14"/>
      <c r="WOW68" s="14"/>
      <c r="WOX68" s="14"/>
      <c r="WOY68" s="14"/>
      <c r="WOZ68" s="14"/>
      <c r="WPA68" s="14"/>
      <c r="WPB68" s="14"/>
      <c r="WPC68" s="14"/>
      <c r="WPD68" s="14"/>
      <c r="WPE68" s="14"/>
      <c r="WPF68" s="14"/>
      <c r="WPG68" s="14"/>
      <c r="WPH68" s="14"/>
      <c r="WPI68" s="14"/>
      <c r="WPJ68" s="14"/>
      <c r="WPK68" s="14"/>
      <c r="WPL68" s="14"/>
      <c r="WPM68" s="14"/>
      <c r="WPN68" s="14"/>
      <c r="WPO68" s="14"/>
      <c r="WPP68" s="14"/>
      <c r="WPQ68" s="14"/>
      <c r="WPR68" s="14"/>
      <c r="WPS68" s="14"/>
      <c r="WPT68" s="14"/>
      <c r="WPU68" s="14"/>
      <c r="WPV68" s="14"/>
      <c r="WPW68" s="14"/>
      <c r="WPX68" s="14"/>
      <c r="WPY68" s="14"/>
      <c r="WPZ68" s="14"/>
      <c r="WQA68" s="14"/>
      <c r="WQB68" s="14"/>
      <c r="WQC68" s="14"/>
      <c r="WQD68" s="14"/>
      <c r="WQE68" s="14"/>
      <c r="WQF68" s="14"/>
      <c r="WQG68" s="14"/>
      <c r="WQH68" s="14"/>
      <c r="WQI68" s="14"/>
      <c r="WQJ68" s="14"/>
      <c r="WQK68" s="14"/>
      <c r="WQL68" s="14"/>
      <c r="WQM68" s="14"/>
      <c r="WQN68" s="14"/>
      <c r="WQO68" s="14"/>
      <c r="WQP68" s="14"/>
      <c r="WQQ68" s="14"/>
      <c r="WQR68" s="14"/>
      <c r="WQS68" s="14"/>
      <c r="WQT68" s="14"/>
      <c r="WQU68" s="14"/>
      <c r="WQV68" s="14"/>
      <c r="WQW68" s="14"/>
      <c r="WQX68" s="14"/>
      <c r="WQY68" s="14"/>
      <c r="WQZ68" s="14"/>
      <c r="WRA68" s="14"/>
      <c r="WRB68" s="14"/>
      <c r="WRC68" s="14"/>
      <c r="WRD68" s="14"/>
      <c r="WRE68" s="14"/>
      <c r="WRF68" s="14"/>
      <c r="WRG68" s="14"/>
      <c r="WRH68" s="14"/>
      <c r="WRI68" s="14"/>
      <c r="WRJ68" s="14"/>
      <c r="WRK68" s="14"/>
      <c r="WRL68" s="14"/>
      <c r="WRM68" s="14"/>
      <c r="WRN68" s="14"/>
      <c r="WRO68" s="14"/>
      <c r="WRP68" s="14"/>
      <c r="WRQ68" s="14"/>
      <c r="WRR68" s="14"/>
      <c r="WRS68" s="14"/>
      <c r="WRT68" s="14"/>
      <c r="WRU68" s="14"/>
      <c r="WRV68" s="14"/>
      <c r="WRW68" s="14"/>
      <c r="WRX68" s="14"/>
      <c r="WRY68" s="14"/>
      <c r="WRZ68" s="14"/>
      <c r="WSA68" s="14"/>
      <c r="WSB68" s="14"/>
      <c r="WSC68" s="14"/>
      <c r="WSD68" s="14"/>
      <c r="WSE68" s="14"/>
      <c r="WSF68" s="14"/>
      <c r="WSG68" s="14"/>
      <c r="WSH68" s="14"/>
      <c r="WSI68" s="14"/>
      <c r="WSJ68" s="14"/>
      <c r="WSK68" s="14"/>
      <c r="WSL68" s="14"/>
      <c r="WSM68" s="14"/>
      <c r="WSN68" s="14"/>
      <c r="WSO68" s="14"/>
      <c r="WSP68" s="14"/>
      <c r="WSQ68" s="14"/>
      <c r="WSR68" s="14"/>
      <c r="WSS68" s="14"/>
      <c r="WST68" s="14"/>
      <c r="WSU68" s="14"/>
      <c r="WSV68" s="14"/>
      <c r="WSW68" s="14"/>
      <c r="WSX68" s="14"/>
      <c r="WSY68" s="14"/>
      <c r="WSZ68" s="14"/>
      <c r="WTA68" s="14"/>
      <c r="WTB68" s="14"/>
      <c r="WTC68" s="14"/>
      <c r="WTD68" s="14"/>
      <c r="WTE68" s="14"/>
      <c r="WTF68" s="14"/>
      <c r="WTG68" s="14"/>
      <c r="WTH68" s="14"/>
      <c r="WTI68" s="14"/>
      <c r="WTJ68" s="14"/>
      <c r="WTK68" s="14"/>
      <c r="WTL68" s="14"/>
      <c r="WTM68" s="14"/>
      <c r="WTN68" s="14"/>
      <c r="WTO68" s="14"/>
      <c r="WTP68" s="14"/>
      <c r="WTQ68" s="14"/>
      <c r="WTR68" s="14"/>
      <c r="WTS68" s="14"/>
      <c r="WTT68" s="14"/>
      <c r="WTU68" s="14"/>
      <c r="WTV68" s="14"/>
      <c r="WTW68" s="14"/>
      <c r="WTX68" s="14"/>
      <c r="WTY68" s="14"/>
      <c r="WTZ68" s="14"/>
      <c r="WUA68" s="14"/>
      <c r="WUB68" s="14"/>
      <c r="WUC68" s="14"/>
      <c r="WUD68" s="14"/>
      <c r="WUE68" s="14"/>
      <c r="WUF68" s="14"/>
      <c r="WUG68" s="14"/>
      <c r="WUH68" s="14"/>
      <c r="WUI68" s="14"/>
      <c r="WUJ68" s="14"/>
      <c r="WUK68" s="14"/>
      <c r="WUL68" s="14"/>
      <c r="WUM68" s="14"/>
      <c r="WUN68" s="14"/>
      <c r="WUO68" s="14"/>
      <c r="WUP68" s="14"/>
      <c r="WUQ68" s="14"/>
      <c r="WUR68" s="14"/>
      <c r="WUS68" s="14"/>
      <c r="WUT68" s="14"/>
      <c r="WUU68" s="14"/>
      <c r="WUV68" s="14"/>
      <c r="WUW68" s="14"/>
      <c r="WUX68" s="14"/>
      <c r="WUY68" s="14"/>
      <c r="WUZ68" s="14"/>
      <c r="WVA68" s="14"/>
      <c r="WVB68" s="14"/>
      <c r="WVC68" s="14"/>
      <c r="WVD68" s="14"/>
      <c r="WVE68" s="14"/>
      <c r="WVF68" s="14"/>
      <c r="WVG68" s="14"/>
      <c r="WVH68" s="14"/>
      <c r="WVI68" s="14"/>
      <c r="WVJ68" s="14"/>
      <c r="WVK68" s="14"/>
      <c r="WVL68" s="14"/>
      <c r="WVM68" s="14"/>
      <c r="WVN68" s="14"/>
      <c r="WVO68" s="14"/>
      <c r="WVP68" s="14"/>
      <c r="WVQ68" s="14"/>
      <c r="WVR68" s="14"/>
      <c r="WVS68" s="14"/>
      <c r="WVT68" s="14"/>
      <c r="WVU68" s="14"/>
      <c r="WVV68" s="14"/>
      <c r="WVW68" s="14"/>
      <c r="WVX68" s="14"/>
      <c r="WVY68" s="14"/>
      <c r="WVZ68" s="14"/>
      <c r="WWA68" s="14"/>
      <c r="WWB68" s="14"/>
      <c r="WWC68" s="14"/>
      <c r="WWD68" s="14"/>
      <c r="WWE68" s="14"/>
      <c r="WWF68" s="14"/>
      <c r="WWG68" s="14"/>
      <c r="WWH68" s="14"/>
      <c r="WWI68" s="14"/>
      <c r="WWJ68" s="14"/>
      <c r="WWK68" s="14"/>
      <c r="WWL68" s="14"/>
      <c r="WWM68" s="14"/>
      <c r="WWN68" s="14"/>
      <c r="WWO68" s="14"/>
      <c r="WWP68" s="14"/>
      <c r="WWQ68" s="14"/>
      <c r="WWR68" s="14"/>
      <c r="WWS68" s="14"/>
      <c r="WWT68" s="14"/>
      <c r="WWU68" s="14"/>
      <c r="WWV68" s="14"/>
      <c r="WWW68" s="14"/>
      <c r="WWX68" s="14"/>
      <c r="WWY68" s="14"/>
      <c r="WWZ68" s="14"/>
      <c r="WXA68" s="14"/>
      <c r="WXB68" s="14"/>
      <c r="WXC68" s="14"/>
      <c r="WXD68" s="14"/>
      <c r="WXE68" s="14"/>
      <c r="WXF68" s="14"/>
      <c r="WXG68" s="14"/>
      <c r="WXH68" s="14"/>
      <c r="WXI68" s="14"/>
      <c r="WXJ68" s="14"/>
      <c r="WXK68" s="14"/>
      <c r="WXL68" s="14"/>
      <c r="WXM68" s="14"/>
      <c r="WXN68" s="14"/>
      <c r="WXO68" s="14"/>
      <c r="WXP68" s="14"/>
      <c r="WXQ68" s="14"/>
      <c r="WXR68" s="14"/>
      <c r="WXS68" s="14"/>
      <c r="WXT68" s="14"/>
      <c r="WXU68" s="14"/>
      <c r="WXV68" s="14"/>
      <c r="WXW68" s="14"/>
      <c r="WXX68" s="14"/>
      <c r="WXY68" s="14"/>
      <c r="WXZ68" s="14"/>
      <c r="WYA68" s="14"/>
      <c r="WYB68" s="14"/>
      <c r="WYC68" s="14"/>
      <c r="WYD68" s="14"/>
      <c r="WYE68" s="14"/>
      <c r="WYF68" s="14"/>
      <c r="WYG68" s="14"/>
      <c r="WYH68" s="14"/>
      <c r="WYI68" s="14"/>
      <c r="WYJ68" s="14"/>
      <c r="WYK68" s="14"/>
      <c r="WYL68" s="14"/>
      <c r="WYM68" s="14"/>
      <c r="WYN68" s="14"/>
      <c r="WYO68" s="14"/>
      <c r="WYP68" s="14"/>
      <c r="WYQ68" s="14"/>
      <c r="WYR68" s="14"/>
      <c r="WYS68" s="14"/>
      <c r="WYT68" s="14"/>
      <c r="WYU68" s="14"/>
      <c r="WYV68" s="14"/>
      <c r="WYW68" s="14"/>
      <c r="WYX68" s="14"/>
      <c r="WYY68" s="14"/>
      <c r="WYZ68" s="14"/>
      <c r="WZA68" s="14"/>
      <c r="WZB68" s="14"/>
      <c r="WZC68" s="14"/>
      <c r="WZD68" s="14"/>
      <c r="WZE68" s="14"/>
      <c r="WZF68" s="14"/>
      <c r="WZG68" s="14"/>
      <c r="WZH68" s="14"/>
      <c r="WZI68" s="14"/>
      <c r="WZJ68" s="14"/>
      <c r="WZK68" s="14"/>
      <c r="WZL68" s="14"/>
      <c r="WZM68" s="14"/>
      <c r="WZN68" s="14"/>
      <c r="WZO68" s="14"/>
      <c r="WZP68" s="14"/>
      <c r="WZQ68" s="14"/>
      <c r="WZR68" s="14"/>
      <c r="WZS68" s="14"/>
      <c r="WZT68" s="14"/>
      <c r="WZU68" s="14"/>
      <c r="WZV68" s="14"/>
      <c r="WZW68" s="14"/>
      <c r="WZX68" s="14"/>
      <c r="WZY68" s="14"/>
      <c r="WZZ68" s="14"/>
      <c r="XAA68" s="14"/>
      <c r="XAB68" s="14"/>
      <c r="XAC68" s="14"/>
      <c r="XAD68" s="14"/>
      <c r="XAE68" s="14"/>
      <c r="XAF68" s="14"/>
      <c r="XAG68" s="14"/>
      <c r="XAH68" s="14"/>
      <c r="XAI68" s="14"/>
      <c r="XAJ68" s="14"/>
      <c r="XAK68" s="14"/>
      <c r="XAL68" s="14"/>
      <c r="XAM68" s="14"/>
      <c r="XAN68" s="14"/>
      <c r="XAO68" s="14"/>
      <c r="XAP68" s="14"/>
      <c r="XAQ68" s="14"/>
      <c r="XAR68" s="14"/>
      <c r="XAS68" s="14"/>
      <c r="XAT68" s="14"/>
      <c r="XAU68" s="14"/>
      <c r="XAV68" s="14"/>
      <c r="XAW68" s="14"/>
      <c r="XAX68" s="14"/>
      <c r="XAY68" s="14"/>
      <c r="XAZ68" s="14"/>
      <c r="XBA68" s="14"/>
      <c r="XBB68" s="14"/>
      <c r="XBC68" s="14"/>
      <c r="XBD68" s="14"/>
      <c r="XBE68" s="14"/>
      <c r="XBF68" s="14"/>
      <c r="XBG68" s="14"/>
      <c r="XBH68" s="14"/>
      <c r="XBI68" s="14"/>
      <c r="XBJ68" s="14"/>
      <c r="XBK68" s="14"/>
      <c r="XBL68" s="14"/>
      <c r="XBM68" s="14"/>
      <c r="XBN68" s="14"/>
      <c r="XBO68" s="14"/>
      <c r="XBP68" s="14"/>
      <c r="XBQ68" s="14"/>
      <c r="XBR68" s="14"/>
      <c r="XBS68" s="14"/>
      <c r="XBT68" s="14"/>
      <c r="XBU68" s="14"/>
      <c r="XBV68" s="14"/>
      <c r="XBW68" s="14"/>
      <c r="XBX68" s="14"/>
      <c r="XBY68" s="14"/>
      <c r="XBZ68" s="14"/>
      <c r="XCA68" s="14"/>
      <c r="XCB68" s="14"/>
      <c r="XCC68" s="14"/>
      <c r="XCD68" s="14"/>
      <c r="XCE68" s="14"/>
      <c r="XCF68" s="14"/>
      <c r="XCG68" s="14"/>
      <c r="XCH68" s="14"/>
      <c r="XCI68" s="14"/>
      <c r="XCJ68" s="14"/>
      <c r="XCK68" s="14"/>
      <c r="XCL68" s="14"/>
      <c r="XCM68" s="14"/>
      <c r="XCN68" s="14"/>
      <c r="XCO68" s="14"/>
      <c r="XCP68" s="14"/>
      <c r="XCQ68" s="14"/>
      <c r="XCR68" s="14"/>
      <c r="XCS68" s="14"/>
      <c r="XCT68" s="14"/>
      <c r="XCU68" s="14"/>
      <c r="XCV68" s="14"/>
      <c r="XCW68" s="14"/>
      <c r="XCX68" s="14"/>
      <c r="XCY68" s="14"/>
      <c r="XCZ68" s="14"/>
      <c r="XDA68" s="14"/>
      <c r="XDB68" s="14"/>
      <c r="XDC68" s="14"/>
      <c r="XDD68" s="14"/>
      <c r="XDE68" s="14"/>
      <c r="XDF68" s="14"/>
      <c r="XDG68" s="14"/>
      <c r="XDH68" s="14"/>
      <c r="XDI68" s="14"/>
      <c r="XDJ68" s="14"/>
      <c r="XDK68" s="14"/>
      <c r="XDL68" s="14"/>
      <c r="XDM68" s="14"/>
      <c r="XDN68" s="14"/>
      <c r="XDO68" s="14"/>
      <c r="XDP68" s="14"/>
      <c r="XDQ68" s="14"/>
      <c r="XDR68" s="14"/>
      <c r="XDS68" s="14"/>
      <c r="XDT68" s="14"/>
      <c r="XDU68" s="14"/>
      <c r="XDV68" s="14"/>
      <c r="XDW68" s="14"/>
      <c r="XDX68" s="14"/>
      <c r="XDY68" s="14"/>
      <c r="XDZ68" s="14"/>
      <c r="XEA68" s="14"/>
      <c r="XEB68" s="14"/>
      <c r="XEC68" s="14"/>
      <c r="XED68" s="14"/>
      <c r="XEE68" s="14"/>
      <c r="XEF68" s="14"/>
      <c r="XEG68" s="14"/>
      <c r="XEH68" s="14"/>
      <c r="XEI68" s="14"/>
      <c r="XEJ68" s="14"/>
      <c r="XEK68" s="14"/>
      <c r="XEL68" s="14"/>
      <c r="XEM68" s="14"/>
      <c r="XEN68" s="14"/>
      <c r="XEO68" s="14"/>
      <c r="XEP68" s="14"/>
      <c r="XEQ68" s="14"/>
      <c r="XER68" s="14"/>
      <c r="XES68" s="14"/>
      <c r="XET68" s="14"/>
      <c r="XEU68" s="14"/>
      <c r="XEV68" s="14"/>
      <c r="XEW68" s="14"/>
      <c r="XEX68" s="14"/>
      <c r="XEY68" s="14"/>
      <c r="XEZ68" s="14"/>
      <c r="XFA68" s="14"/>
      <c r="XFB68" s="14"/>
      <c r="XFC68" s="14"/>
    </row>
    <row r="69" spans="2:16383" s="14" customFormat="1">
      <c r="B69" s="14" t="s">
        <v>28</v>
      </c>
      <c r="D69" s="140">
        <f ca="1">IFERROR(D68/C68-1,"na")</f>
        <v>-1.3611229586325262</v>
      </c>
      <c r="E69" s="140">
        <f t="shared" ref="E69:M69" ca="1" si="22">IFERROR(E68/D68-1,"na")</f>
        <v>-0.26286691819695962</v>
      </c>
      <c r="F69" s="140">
        <f t="shared" ca="1" si="22"/>
        <v>0.35367257607559588</v>
      </c>
      <c r="G69" s="140">
        <f t="shared" ca="1" si="22"/>
        <v>0.17010574801101797</v>
      </c>
      <c r="H69" s="140">
        <f t="shared" ca="1" si="22"/>
        <v>-5.0258872398109862</v>
      </c>
      <c r="I69" s="140">
        <f t="shared" ca="1" si="22"/>
        <v>-1.4731298405345503</v>
      </c>
      <c r="J69" s="140">
        <f t="shared" ca="1" si="22"/>
        <v>0.24971892602652601</v>
      </c>
      <c r="K69" s="140">
        <f t="shared" ca="1" si="22"/>
        <v>0.27344657819149054</v>
      </c>
      <c r="L69" s="140">
        <f ca="1">IFERROR(L68/K68-1,"na")</f>
        <v>0.29039575080426094</v>
      </c>
      <c r="M69" s="140">
        <f t="shared" ca="1" si="22"/>
        <v>1.4714186049230746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 s="5"/>
      <c r="AR69" s="177"/>
      <c r="AS69" s="177"/>
      <c r="AT69" s="177"/>
      <c r="AU69" s="177"/>
      <c r="AV69" s="177"/>
      <c r="AW69" s="177"/>
      <c r="AX69" s="177"/>
      <c r="AY69" s="177"/>
      <c r="AZ69" s="177"/>
      <c r="BA69" s="48"/>
      <c r="BB69" s="177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15" customHeight="1">
      <c r="AQ70" s="5"/>
      <c r="AR70" s="177"/>
      <c r="AS70" s="177"/>
      <c r="AT70" s="177"/>
      <c r="AU70" s="177"/>
      <c r="AV70" s="177"/>
      <c r="AW70" s="177"/>
      <c r="AX70" s="177"/>
      <c r="AY70" s="177"/>
      <c r="AZ70" s="177"/>
      <c r="BA70" s="48"/>
      <c r="BB70" s="177"/>
    </row>
    <row r="71" spans="2:16383">
      <c r="B71" t="s">
        <v>26</v>
      </c>
      <c r="C71" s="7">
        <f ca="1">+C68</f>
        <v>-163.16026181839294</v>
      </c>
      <c r="D71" s="7">
        <f t="shared" ref="D71:K71" ca="1" si="23">+D68</f>
        <v>58.920916479115654</v>
      </c>
      <c r="E71" s="7">
        <f t="shared" ca="1" si="23"/>
        <v>43.432556746910066</v>
      </c>
      <c r="F71" s="7">
        <f t="shared" ca="1" si="23"/>
        <v>58.793460977139247</v>
      </c>
      <c r="G71" s="7">
        <f t="shared" ca="1" si="23"/>
        <v>68.794566634812114</v>
      </c>
      <c r="H71" s="7">
        <f t="shared" ca="1" si="23"/>
        <v>-276.95916798341671</v>
      </c>
      <c r="I71" s="7">
        <f t="shared" ca="1" si="23"/>
        <v>131.03764698257567</v>
      </c>
      <c r="J71" s="7">
        <f t="shared" ca="1" si="23"/>
        <v>163.76022745610751</v>
      </c>
      <c r="K71" s="7">
        <f t="shared" ca="1" si="23"/>
        <v>208.53990129784029</v>
      </c>
      <c r="L71" s="7">
        <f ca="1">+L68+L75</f>
        <v>16457.933524204855</v>
      </c>
      <c r="M71" s="7"/>
      <c r="AQ71" s="5"/>
      <c r="AR71" s="177"/>
      <c r="AS71" s="177"/>
      <c r="AT71" s="177"/>
      <c r="AU71" s="177"/>
      <c r="AV71" s="177"/>
      <c r="AW71" s="177"/>
      <c r="AX71" s="177"/>
      <c r="AY71" s="177"/>
      <c r="AZ71" s="177"/>
      <c r="BA71" s="48"/>
      <c r="BB71" s="177"/>
    </row>
    <row r="72" spans="2:16383">
      <c r="B72" t="s">
        <v>12</v>
      </c>
      <c r="C72" s="4">
        <f ca="1">+(1+C$46)^(C$50-$C$47-$C$48)</f>
        <v>1.0256191273780366</v>
      </c>
      <c r="D72" s="4">
        <f t="shared" ref="D72:K72" ca="1" si="24">+(1+D$46)^(D$50-$C$47-$C$48)</f>
        <v>1.1066893419602146</v>
      </c>
      <c r="E72" s="4">
        <f t="shared" ca="1" si="24"/>
        <v>1.1931844577136193</v>
      </c>
      <c r="F72" s="4">
        <f t="shared" ca="1" si="24"/>
        <v>1.2853798015332256</v>
      </c>
      <c r="G72" s="4">
        <f t="shared" ca="1" si="24"/>
        <v>1.3835573202722233</v>
      </c>
      <c r="H72" s="4">
        <f t="shared" ca="1" si="24"/>
        <v>1.4880051085993713</v>
      </c>
      <c r="I72" s="4">
        <f t="shared" ca="1" si="24"/>
        <v>1.5990168727609493</v>
      </c>
      <c r="J72" s="4">
        <f t="shared" ca="1" si="24"/>
        <v>1.7168913280559448</v>
      </c>
      <c r="K72" s="4">
        <f t="shared" ca="1" si="24"/>
        <v>1.8419315280698165</v>
      </c>
      <c r="L72" s="4">
        <f ca="1">+(1+L$46)^(L$50-$C$47-$C$48)</f>
        <v>1.9820678358056578</v>
      </c>
      <c r="M72" s="4"/>
      <c r="AQ72" s="5"/>
      <c r="AR72" s="177"/>
      <c r="AS72" s="177"/>
      <c r="AT72" s="177"/>
      <c r="AU72" s="177"/>
      <c r="AV72" s="177"/>
      <c r="AW72" s="177"/>
      <c r="AX72" s="177"/>
      <c r="AY72" s="177"/>
      <c r="AZ72" s="177"/>
      <c r="BA72" s="48"/>
      <c r="BB72" s="177"/>
    </row>
    <row r="73" spans="2:16383">
      <c r="B73" t="s">
        <v>15</v>
      </c>
      <c r="C73" s="7">
        <f t="shared" ref="C73:L73" ca="1" si="25">+C71/C72</f>
        <v>-159.08465185853842</v>
      </c>
      <c r="D73" s="7">
        <f t="shared" ca="1" si="25"/>
        <v>53.240701111978233</v>
      </c>
      <c r="E73" s="7">
        <f t="shared" ca="1" si="25"/>
        <v>36.400538463378545</v>
      </c>
      <c r="F73" s="7">
        <f t="shared" ca="1" si="25"/>
        <v>45.740146925452912</v>
      </c>
      <c r="G73" s="7">
        <f t="shared" ca="1" si="25"/>
        <v>49.722960969391828</v>
      </c>
      <c r="H73" s="7">
        <f t="shared" ca="1" si="25"/>
        <v>-186.12783409333366</v>
      </c>
      <c r="I73" s="7">
        <f t="shared" ca="1" si="25"/>
        <v>81.948883226178197</v>
      </c>
      <c r="J73" s="7">
        <f t="shared" ca="1" si="25"/>
        <v>95.381824568672641</v>
      </c>
      <c r="K73" s="7">
        <f t="shared" ca="1" si="25"/>
        <v>113.21805296224659</v>
      </c>
      <c r="L73" s="7">
        <f t="shared" ca="1" si="25"/>
        <v>8303.4158704841411</v>
      </c>
      <c r="M73" s="7"/>
      <c r="AQ73" s="5"/>
      <c r="AR73" s="177"/>
      <c r="AS73" s="177"/>
      <c r="AT73" s="177"/>
      <c r="AU73" s="177"/>
      <c r="AV73" s="177"/>
      <c r="AW73" s="177"/>
      <c r="AX73" s="177"/>
      <c r="AY73" s="177"/>
      <c r="AZ73" s="177"/>
      <c r="BA73" s="48"/>
      <c r="BB73" s="177"/>
    </row>
    <row r="74" spans="2:16383" ht="5.15" customHeight="1">
      <c r="AQ74" s="5"/>
      <c r="AR74" s="177"/>
      <c r="AS74" s="177"/>
      <c r="AT74" s="177"/>
      <c r="AU74" s="177"/>
      <c r="AV74" s="177"/>
      <c r="AW74" s="177"/>
      <c r="AX74" s="177"/>
      <c r="AY74" s="177"/>
      <c r="AZ74" s="177"/>
      <c r="BA74" s="48"/>
      <c r="BB74" s="177"/>
    </row>
    <row r="75" spans="2:16383">
      <c r="B75" s="3" t="s">
        <v>16</v>
      </c>
      <c r="C75" s="125">
        <f ca="1">+SUM(C73:M73)</f>
        <v>8433.8564927595671</v>
      </c>
      <c r="K75" s="10" t="s">
        <v>95</v>
      </c>
      <c r="L75" s="125">
        <f ca="1">(M68)/(L46-L85)</f>
        <v>16188.834523051268</v>
      </c>
      <c r="AQ75" s="5"/>
      <c r="AR75" s="177"/>
      <c r="AS75" s="177"/>
      <c r="AT75" s="177"/>
      <c r="AU75" s="177"/>
      <c r="AV75" s="177"/>
      <c r="AW75" s="177"/>
      <c r="AX75" s="177"/>
      <c r="AY75" s="177"/>
      <c r="AZ75" s="177"/>
      <c r="BA75" s="48"/>
      <c r="BB75" s="177"/>
    </row>
    <row r="76" spans="2:16383">
      <c r="B76" s="129" t="s">
        <v>17</v>
      </c>
      <c r="C76" s="126">
        <f>-Model!AA207-Model!AA202</f>
        <v>-52.054000000000002</v>
      </c>
      <c r="K76" s="133" t="s">
        <v>17</v>
      </c>
      <c r="L76" s="123">
        <f ca="1">-Model!AK207-Model!AK202</f>
        <v>-1477.0959759674286</v>
      </c>
      <c r="AQ76" s="5"/>
      <c r="AR76" s="177"/>
      <c r="AS76" s="177"/>
      <c r="AT76" s="177"/>
      <c r="AU76" s="177"/>
      <c r="AV76" s="177"/>
      <c r="AW76" s="177"/>
      <c r="AX76" s="177"/>
      <c r="AY76" s="177"/>
      <c r="AZ76" s="177"/>
      <c r="BA76" s="48"/>
      <c r="BB76" s="177"/>
    </row>
    <row r="77" spans="2:16383">
      <c r="B77" s="129" t="s">
        <v>18</v>
      </c>
      <c r="C77" s="127">
        <f>-Model!Z213</f>
        <v>0</v>
      </c>
      <c r="K77" s="133" t="s">
        <v>18</v>
      </c>
      <c r="L77" s="135">
        <f>-Model!AK213</f>
        <v>0</v>
      </c>
      <c r="AQ77" s="5"/>
      <c r="AR77" s="177"/>
      <c r="AS77" s="177"/>
      <c r="AT77" s="177"/>
      <c r="AU77" s="177"/>
      <c r="AV77" s="177"/>
      <c r="AW77" s="177"/>
      <c r="AX77" s="177"/>
      <c r="AY77" s="177"/>
      <c r="AZ77" s="177"/>
      <c r="BA77" s="48"/>
      <c r="BB77" s="177"/>
    </row>
    <row r="78" spans="2:16383">
      <c r="B78" s="129" t="s">
        <v>19</v>
      </c>
      <c r="C78" s="127">
        <f>-Model!AA215</f>
        <v>0</v>
      </c>
      <c r="K78" s="133" t="s">
        <v>19</v>
      </c>
      <c r="L78" s="135">
        <f>-Model!AK215</f>
        <v>0</v>
      </c>
      <c r="AQ78" s="5"/>
      <c r="AR78" s="177"/>
      <c r="AS78" s="177"/>
      <c r="AT78" s="177"/>
      <c r="AU78" s="177"/>
      <c r="AV78" s="177"/>
      <c r="AW78" s="177"/>
      <c r="AX78" s="177"/>
      <c r="AY78" s="177"/>
      <c r="AZ78" s="177"/>
      <c r="BA78" s="48"/>
      <c r="BB78" s="177"/>
    </row>
    <row r="79" spans="2:16383">
      <c r="B79" s="130" t="s">
        <v>20</v>
      </c>
      <c r="C79" s="128">
        <f>Model!AA188</f>
        <v>55.634999999999998</v>
      </c>
      <c r="K79" s="134" t="s">
        <v>20</v>
      </c>
      <c r="L79" s="136">
        <f ca="1">Model!AK188</f>
        <v>401.05883790581152</v>
      </c>
      <c r="AQ79" s="5"/>
      <c r="AR79" s="177"/>
      <c r="AS79" s="177"/>
      <c r="AT79" s="177"/>
      <c r="AU79" s="177"/>
      <c r="AV79" s="177"/>
      <c r="AW79" s="177"/>
      <c r="AX79" s="177"/>
      <c r="AY79" s="177"/>
      <c r="AZ79" s="177"/>
      <c r="BA79" s="48"/>
      <c r="BB79" s="177"/>
    </row>
    <row r="80" spans="2:16383">
      <c r="B80" s="2" t="s">
        <v>21</v>
      </c>
      <c r="C80" s="132">
        <f ca="1">SUM(C75:C79)</f>
        <v>8437.4374927595672</v>
      </c>
      <c r="D80" s="174"/>
      <c r="E80" s="9"/>
      <c r="F80" s="9"/>
      <c r="G80" s="9"/>
      <c r="H80" s="9"/>
      <c r="I80" s="9"/>
      <c r="J80" s="9"/>
      <c r="K80" s="11" t="s">
        <v>96</v>
      </c>
      <c r="L80" s="132">
        <f ca="1">+SUM(L75:L79)</f>
        <v>15112.797384989652</v>
      </c>
      <c r="AQ80" s="5"/>
      <c r="AR80" s="177"/>
      <c r="AS80" s="177"/>
      <c r="AT80" s="177"/>
      <c r="AU80" s="177"/>
      <c r="AV80" s="177"/>
      <c r="AW80" s="177"/>
      <c r="AX80" s="177"/>
      <c r="AY80" s="177"/>
      <c r="AZ80" s="177"/>
      <c r="BA80" s="48"/>
      <c r="BB80" s="177"/>
    </row>
    <row r="81" spans="2:54" ht="15" thickBot="1">
      <c r="B81" s="131" t="s">
        <v>22</v>
      </c>
      <c r="C81" s="167">
        <f>+Model!$AB$235</f>
        <v>129.84179699999999</v>
      </c>
      <c r="K81" s="134" t="s">
        <v>22</v>
      </c>
      <c r="L81" s="167">
        <f>+Model!AK235</f>
        <v>129.84179699999999</v>
      </c>
      <c r="AQ81" s="5"/>
      <c r="AR81" s="177"/>
      <c r="AS81" s="177"/>
      <c r="AT81" s="177"/>
      <c r="AU81" s="177"/>
      <c r="AV81" s="177"/>
      <c r="AW81" s="177"/>
      <c r="AX81" s="177"/>
      <c r="AY81" s="177"/>
      <c r="AZ81" s="177"/>
      <c r="BA81" s="48"/>
      <c r="BB81" s="177"/>
    </row>
    <row r="82" spans="2:54" ht="15" thickBot="1">
      <c r="B82" s="137" t="s">
        <v>23</v>
      </c>
      <c r="C82" s="233">
        <f ca="1">+C80/C81</f>
        <v>64.982445465997117</v>
      </c>
      <c r="D82" s="9"/>
      <c r="E82" s="9"/>
      <c r="F82" s="9"/>
      <c r="G82" s="9"/>
      <c r="H82" s="9"/>
      <c r="I82" s="9"/>
      <c r="J82" s="9"/>
      <c r="K82" s="11" t="s">
        <v>24</v>
      </c>
      <c r="L82" s="234">
        <f ca="1">+L80/L81</f>
        <v>116.39393272560494</v>
      </c>
      <c r="N82" s="1"/>
      <c r="AQ82" s="5"/>
      <c r="AR82" s="177"/>
      <c r="AS82" s="177"/>
      <c r="AT82" s="177"/>
      <c r="AU82" s="177"/>
      <c r="AV82" s="177"/>
      <c r="AW82" s="177"/>
      <c r="AX82" s="177"/>
      <c r="AY82" s="177"/>
      <c r="AZ82" s="177"/>
      <c r="BA82" s="48"/>
      <c r="BB82" s="177"/>
    </row>
    <row r="83" spans="2:54">
      <c r="K83" s="10" t="s">
        <v>71</v>
      </c>
      <c r="L83" s="138">
        <f ca="1">IFERROR(L82/L84,"na")</f>
        <v>21.636948779005778</v>
      </c>
      <c r="N83" s="1"/>
      <c r="AQ83" s="5"/>
      <c r="AR83" s="177"/>
      <c r="AS83" s="177"/>
      <c r="AT83" s="177"/>
      <c r="AU83" s="177"/>
      <c r="AV83" s="177"/>
      <c r="AW83" s="177"/>
      <c r="AX83" s="177"/>
      <c r="AY83" s="177"/>
      <c r="AZ83" s="177"/>
      <c r="BA83" s="48"/>
      <c r="BB83" s="177"/>
    </row>
    <row r="84" spans="2:54">
      <c r="K84" s="10" t="str">
        <f>$L$51+1&amp;" EPS (1Y Forward)"</f>
        <v>2031 EPS (1Y Forward)</v>
      </c>
      <c r="L84" s="113">
        <f ca="1">+M53</f>
        <v>5.3794060296774093</v>
      </c>
      <c r="O84" s="7"/>
      <c r="AQ84" s="5"/>
      <c r="AR84" s="177"/>
      <c r="AS84" s="177"/>
      <c r="AT84" s="177"/>
      <c r="AU84" s="177"/>
      <c r="AV84" s="177"/>
      <c r="AW84" s="177"/>
      <c r="AX84" s="177"/>
      <c r="AY84" s="177"/>
      <c r="AZ84" s="177"/>
      <c r="BA84" s="48"/>
      <c r="BB84" s="177"/>
    </row>
    <row r="85" spans="2:54">
      <c r="K85" s="10" t="s">
        <v>50</v>
      </c>
      <c r="L85" s="47">
        <f>+$K$36</f>
        <v>3.5000000000000003E-2</v>
      </c>
      <c r="AQ85" s="5"/>
      <c r="AR85" s="177"/>
      <c r="AS85" s="177"/>
      <c r="AT85" s="177"/>
      <c r="AU85" s="177"/>
      <c r="AV85" s="177"/>
      <c r="AW85" s="177"/>
      <c r="AX85" s="177"/>
      <c r="AY85" s="177"/>
      <c r="AZ85" s="177"/>
      <c r="BA85" s="48"/>
      <c r="BB85" s="177"/>
    </row>
    <row r="86" spans="2:54">
      <c r="AQ86" s="5"/>
      <c r="AR86" s="177"/>
      <c r="AS86" s="177"/>
      <c r="AT86" s="177"/>
      <c r="AU86" s="177"/>
      <c r="AV86" s="177"/>
      <c r="AW86" s="177"/>
      <c r="AX86" s="177"/>
      <c r="AY86" s="177"/>
      <c r="AZ86" s="177"/>
      <c r="BA86" s="48"/>
      <c r="BB86" s="177"/>
    </row>
    <row r="87" spans="2:54"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AQ87" s="5"/>
      <c r="AR87" s="177"/>
      <c r="AS87" s="177"/>
      <c r="AT87" s="177"/>
      <c r="AU87" s="177"/>
      <c r="AV87" s="177"/>
      <c r="AW87" s="177"/>
      <c r="AX87" s="177"/>
      <c r="AY87" s="177"/>
      <c r="AZ87" s="177"/>
      <c r="BA87" s="48"/>
      <c r="BB87" s="177"/>
    </row>
    <row r="88" spans="2:54" hidden="1" outlineLevel="1">
      <c r="B88" s="12" t="s">
        <v>83</v>
      </c>
      <c r="C88" s="12"/>
      <c r="D88" s="12"/>
      <c r="E88" s="12"/>
      <c r="AQ88" s="5"/>
      <c r="AR88" s="177"/>
      <c r="AS88" s="177"/>
      <c r="AT88" s="177"/>
      <c r="AU88" s="177"/>
      <c r="AV88" s="177"/>
      <c r="AW88" s="177"/>
      <c r="AX88" s="177"/>
      <c r="AY88" s="177"/>
      <c r="AZ88" s="177"/>
      <c r="BA88" s="48"/>
      <c r="BB88" s="177"/>
    </row>
    <row r="89" spans="2:54" hidden="1" outlineLevel="1">
      <c r="B89" t="s">
        <v>73</v>
      </c>
      <c r="C89" t="s">
        <v>290</v>
      </c>
      <c r="D89" t="s">
        <v>291</v>
      </c>
      <c r="E89" t="s">
        <v>1</v>
      </c>
      <c r="AQ89" s="5"/>
      <c r="AR89" s="177"/>
      <c r="AS89" s="177"/>
      <c r="AT89" s="177"/>
      <c r="AU89" s="177"/>
      <c r="AV89" s="177"/>
      <c r="AW89" s="177"/>
      <c r="AX89" s="177"/>
      <c r="AY89" s="177"/>
      <c r="AZ89" s="177"/>
      <c r="BA89" s="48"/>
      <c r="BB89" s="177"/>
    </row>
    <row r="90" spans="2:54" hidden="1" outlineLevel="1">
      <c r="B90" t="s">
        <v>75</v>
      </c>
      <c r="C90" t="s">
        <v>292</v>
      </c>
      <c r="D90" t="s">
        <v>81</v>
      </c>
      <c r="E90" t="s">
        <v>55</v>
      </c>
      <c r="AQ90" s="5"/>
      <c r="AR90" s="177"/>
      <c r="AS90" s="177"/>
      <c r="AT90" s="177"/>
      <c r="AU90" s="177"/>
      <c r="AV90" s="177"/>
      <c r="AW90" s="177"/>
      <c r="AX90" s="177"/>
      <c r="AY90" s="177"/>
      <c r="AZ90" s="177"/>
      <c r="BA90" s="48"/>
      <c r="BB90" s="177"/>
    </row>
    <row r="91" spans="2:54" hidden="1" outlineLevel="1">
      <c r="B91" t="s">
        <v>78</v>
      </c>
      <c r="C91" t="s">
        <v>293</v>
      </c>
      <c r="D91" t="s">
        <v>294</v>
      </c>
      <c r="E91" t="s">
        <v>84</v>
      </c>
      <c r="AQ91" s="5"/>
      <c r="AR91" s="177"/>
      <c r="AS91" s="177"/>
      <c r="AT91" s="177"/>
      <c r="AU91" s="177"/>
      <c r="AV91" s="177"/>
      <c r="AW91" s="177"/>
      <c r="AX91" s="177"/>
      <c r="AY91" s="177"/>
      <c r="AZ91" s="177"/>
      <c r="BA91" s="48"/>
      <c r="BB91" s="177"/>
    </row>
    <row r="92" spans="2:54" hidden="1" outlineLevel="1">
      <c r="B92" t="s">
        <v>76</v>
      </c>
      <c r="C92" t="s">
        <v>295</v>
      </c>
      <c r="D92" t="s">
        <v>296</v>
      </c>
      <c r="E92" t="s">
        <v>297</v>
      </c>
      <c r="AQ92" s="5"/>
      <c r="AR92" s="177"/>
      <c r="AS92" s="177"/>
      <c r="AT92" s="177"/>
      <c r="AU92" s="177"/>
      <c r="AV92" s="177"/>
      <c r="AW92" s="177"/>
      <c r="AX92" s="177"/>
      <c r="AY92" s="177"/>
      <c r="AZ92" s="177"/>
      <c r="BA92" s="48"/>
      <c r="BB92" s="177"/>
    </row>
    <row r="93" spans="2:54" hidden="1" outlineLevel="1">
      <c r="B93" t="s">
        <v>80</v>
      </c>
      <c r="C93" t="s">
        <v>298</v>
      </c>
      <c r="D93" t="s">
        <v>299</v>
      </c>
      <c r="AQ93" s="5"/>
      <c r="AR93" s="177"/>
      <c r="AS93" s="177"/>
      <c r="AT93" s="177"/>
      <c r="AU93" s="177"/>
      <c r="AV93" s="177"/>
      <c r="AW93" s="177"/>
      <c r="AX93" s="177"/>
      <c r="AY93" s="177"/>
      <c r="AZ93" s="177"/>
      <c r="BA93" s="48"/>
      <c r="BB93" s="177"/>
    </row>
    <row r="94" spans="2:54" hidden="1" outlineLevel="1">
      <c r="B94" t="s">
        <v>77</v>
      </c>
      <c r="C94" t="s">
        <v>300</v>
      </c>
      <c r="D94" t="s">
        <v>301</v>
      </c>
      <c r="AQ94" s="5"/>
      <c r="AR94" s="177"/>
      <c r="AS94" s="177"/>
      <c r="AT94" s="177"/>
      <c r="AU94" s="177"/>
      <c r="AV94" s="177"/>
      <c r="AW94" s="177"/>
      <c r="AX94" s="177"/>
      <c r="AY94" s="177"/>
      <c r="AZ94" s="177"/>
      <c r="BA94" s="48"/>
      <c r="BB94" s="177"/>
    </row>
    <row r="95" spans="2:54" hidden="1" outlineLevel="1">
      <c r="B95" t="s">
        <v>47</v>
      </c>
      <c r="C95" t="s">
        <v>302</v>
      </c>
      <c r="D95" t="s">
        <v>303</v>
      </c>
      <c r="AQ95" s="5"/>
      <c r="AR95" s="177"/>
      <c r="AS95" s="177"/>
      <c r="AT95" s="177"/>
      <c r="AU95" s="177"/>
      <c r="AV95" s="177"/>
      <c r="AW95" s="177"/>
      <c r="AX95" s="177"/>
      <c r="AY95" s="177"/>
      <c r="AZ95" s="177"/>
      <c r="BA95" s="48"/>
      <c r="BB95" s="177"/>
    </row>
    <row r="96" spans="2:54" hidden="1" outlineLevel="1">
      <c r="B96" t="s">
        <v>74</v>
      </c>
      <c r="C96" t="s">
        <v>304</v>
      </c>
      <c r="D96" t="s">
        <v>305</v>
      </c>
      <c r="AQ96" s="5"/>
      <c r="AR96" s="177"/>
      <c r="AS96" s="177"/>
      <c r="AT96" s="177"/>
      <c r="AU96" s="177"/>
      <c r="AV96" s="177"/>
      <c r="AW96" s="177"/>
      <c r="AX96" s="177"/>
      <c r="AY96" s="177"/>
      <c r="AZ96" s="177"/>
      <c r="BA96" s="48"/>
      <c r="BB96" s="177"/>
    </row>
    <row r="97" spans="2:54" hidden="1" outlineLevel="1">
      <c r="B97" t="s">
        <v>45</v>
      </c>
      <c r="C97" t="s">
        <v>306</v>
      </c>
      <c r="D97" t="s">
        <v>307</v>
      </c>
      <c r="AQ97" s="5"/>
      <c r="AR97" s="177"/>
      <c r="AS97" s="177"/>
      <c r="AT97" s="177"/>
      <c r="AU97" s="177"/>
      <c r="AV97" s="177"/>
      <c r="AW97" s="177"/>
      <c r="AX97" s="177"/>
      <c r="AY97" s="177"/>
      <c r="AZ97" s="177"/>
      <c r="BA97" s="48"/>
      <c r="BB97" s="177"/>
    </row>
    <row r="98" spans="2:54" hidden="1" outlineLevel="1">
      <c r="B98" t="s">
        <v>79</v>
      </c>
      <c r="C98" t="s">
        <v>308</v>
      </c>
      <c r="D98" t="s">
        <v>309</v>
      </c>
      <c r="AQ98" s="5"/>
      <c r="AR98" s="177"/>
      <c r="AS98" s="177"/>
      <c r="AT98" s="177"/>
      <c r="AU98" s="177"/>
      <c r="AV98" s="177"/>
      <c r="AW98" s="177"/>
      <c r="AX98" s="177"/>
      <c r="AY98" s="177"/>
      <c r="AZ98" s="177"/>
      <c r="BA98" s="48"/>
      <c r="BB98" s="177"/>
    </row>
    <row r="99" spans="2:54" hidden="1" outlineLevel="1">
      <c r="B99" t="s">
        <v>46</v>
      </c>
      <c r="C99" t="s">
        <v>310</v>
      </c>
      <c r="D99" t="s">
        <v>311</v>
      </c>
      <c r="AQ99" s="5"/>
      <c r="AR99" s="177"/>
      <c r="AS99" s="177"/>
      <c r="AT99" s="177"/>
      <c r="AU99" s="177"/>
      <c r="AV99" s="177"/>
      <c r="AW99" s="177"/>
      <c r="AX99" s="177"/>
      <c r="AY99" s="177"/>
      <c r="AZ99" s="177"/>
      <c r="BA99" s="48"/>
      <c r="BB99" s="177"/>
    </row>
    <row r="100" spans="2:54" hidden="1" outlineLevel="1">
      <c r="C100" t="s">
        <v>312</v>
      </c>
      <c r="D100" t="s">
        <v>313</v>
      </c>
      <c r="AQ100" s="5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48"/>
      <c r="BB100" s="177"/>
    </row>
    <row r="101" spans="2:54" hidden="1" outlineLevel="1">
      <c r="C101" t="s">
        <v>314</v>
      </c>
      <c r="D101" t="s">
        <v>315</v>
      </c>
      <c r="AQ101" s="5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48"/>
      <c r="BB101" s="177"/>
    </row>
    <row r="102" spans="2:54" hidden="1" outlineLevel="1">
      <c r="C102" t="s">
        <v>316</v>
      </c>
      <c r="D102" t="s">
        <v>317</v>
      </c>
      <c r="AQ102" s="5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48"/>
      <c r="BB102" s="177"/>
    </row>
    <row r="103" spans="2:54" hidden="1" outlineLevel="1">
      <c r="C103" t="s">
        <v>318</v>
      </c>
      <c r="D103" t="s">
        <v>319</v>
      </c>
      <c r="AQ103" s="5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48"/>
      <c r="BB103" s="177"/>
    </row>
    <row r="104" spans="2:54" hidden="1" outlineLevel="1">
      <c r="C104" t="s">
        <v>320</v>
      </c>
      <c r="AQ104" s="5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48"/>
      <c r="BB104" s="177"/>
    </row>
    <row r="105" spans="2:54" hidden="1" outlineLevel="1">
      <c r="C105" t="s">
        <v>321</v>
      </c>
      <c r="AQ105" s="5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48"/>
      <c r="BB105" s="177"/>
    </row>
    <row r="106" spans="2:54" hidden="1" outlineLevel="1">
      <c r="C106" t="s">
        <v>322</v>
      </c>
      <c r="AQ106" s="5"/>
      <c r="AR106" s="177"/>
      <c r="AS106" s="177"/>
      <c r="AT106" s="177"/>
      <c r="AU106" s="177"/>
      <c r="AV106" s="177"/>
      <c r="AW106" s="177"/>
      <c r="AX106" s="177"/>
      <c r="AY106" s="177"/>
      <c r="AZ106" s="177"/>
      <c r="BA106" s="48"/>
      <c r="BB106" s="177"/>
    </row>
    <row r="107" spans="2:54" hidden="1" outlineLevel="1">
      <c r="C107" t="s">
        <v>323</v>
      </c>
      <c r="AQ107" s="5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48"/>
      <c r="BB107" s="177"/>
    </row>
    <row r="108" spans="2:54" hidden="1" outlineLevel="1">
      <c r="C108" t="s">
        <v>324</v>
      </c>
      <c r="AQ108" s="5"/>
      <c r="AR108" s="177"/>
      <c r="AS108" s="177"/>
      <c r="AT108" s="177"/>
      <c r="AU108" s="177"/>
      <c r="AV108" s="177"/>
      <c r="AW108" s="177"/>
      <c r="AX108" s="177"/>
      <c r="AY108" s="177"/>
      <c r="AZ108" s="177"/>
      <c r="BA108" s="48"/>
      <c r="BB108" s="177"/>
    </row>
    <row r="109" spans="2:54" hidden="1" outlineLevel="1">
      <c r="C109" t="s">
        <v>325</v>
      </c>
      <c r="AQ109" s="5"/>
      <c r="AR109" s="177"/>
      <c r="AS109" s="177"/>
      <c r="AT109" s="177"/>
      <c r="AU109" s="177"/>
      <c r="AV109" s="177"/>
      <c r="AW109" s="177"/>
      <c r="AX109" s="177"/>
      <c r="AY109" s="177"/>
      <c r="AZ109" s="177"/>
      <c r="BA109" s="48"/>
      <c r="BB109" s="177"/>
    </row>
    <row r="110" spans="2:54" hidden="1" outlineLevel="1">
      <c r="C110" t="s">
        <v>326</v>
      </c>
      <c r="AQ110" s="5"/>
      <c r="AR110" s="177"/>
      <c r="AS110" s="177"/>
      <c r="AT110" s="177"/>
      <c r="AU110" s="177"/>
      <c r="AV110" s="177"/>
      <c r="AW110" s="177"/>
      <c r="AX110" s="177"/>
      <c r="AY110" s="177"/>
      <c r="AZ110" s="177"/>
      <c r="BA110" s="48"/>
      <c r="BB110" s="177"/>
    </row>
    <row r="111" spans="2:54" hidden="1" outlineLevel="1">
      <c r="C111" t="s">
        <v>327</v>
      </c>
      <c r="AQ111" s="5"/>
      <c r="AR111" s="177"/>
      <c r="AS111" s="177"/>
      <c r="AT111" s="177"/>
      <c r="AU111" s="177"/>
      <c r="AV111" s="177"/>
      <c r="AW111" s="177"/>
      <c r="AX111" s="177"/>
      <c r="AY111" s="177"/>
      <c r="AZ111" s="177"/>
      <c r="BA111" s="48"/>
      <c r="BB111" s="177"/>
    </row>
    <row r="112" spans="2:54" hidden="1" outlineLevel="1">
      <c r="C112" t="s">
        <v>328</v>
      </c>
      <c r="AQ112" s="5"/>
      <c r="AR112" s="177"/>
      <c r="AS112" s="177"/>
      <c r="AT112" s="177"/>
      <c r="AU112" s="177"/>
      <c r="AV112" s="177"/>
      <c r="AW112" s="177"/>
      <c r="AX112" s="177"/>
      <c r="AY112" s="177"/>
      <c r="AZ112" s="177"/>
      <c r="BA112" s="48"/>
      <c r="BB112" s="177"/>
    </row>
    <row r="113" spans="3:54" hidden="1" outlineLevel="1">
      <c r="C113" t="s">
        <v>82</v>
      </c>
      <c r="AQ113" s="5"/>
      <c r="AR113" s="177"/>
      <c r="AS113" s="177"/>
      <c r="AT113" s="177"/>
      <c r="AU113" s="177"/>
      <c r="AV113" s="177"/>
      <c r="AW113" s="177"/>
      <c r="AX113" s="177"/>
      <c r="AY113" s="177"/>
      <c r="AZ113" s="177"/>
      <c r="BA113" s="48"/>
      <c r="BB113" s="177"/>
    </row>
    <row r="114" spans="3:54" hidden="1" outlineLevel="1">
      <c r="C114" t="s">
        <v>329</v>
      </c>
      <c r="AQ114" s="5"/>
      <c r="AR114" s="177"/>
      <c r="AS114" s="177"/>
      <c r="AT114" s="177"/>
      <c r="AU114" s="177"/>
      <c r="AV114" s="177"/>
      <c r="AW114" s="177"/>
      <c r="AX114" s="177"/>
      <c r="AY114" s="177"/>
      <c r="AZ114" s="177"/>
      <c r="BA114" s="48"/>
      <c r="BB114" s="177"/>
    </row>
    <row r="115" spans="3:54" hidden="1" outlineLevel="1">
      <c r="C115" t="s">
        <v>330</v>
      </c>
      <c r="AQ115" s="5"/>
      <c r="AR115" s="177"/>
      <c r="AS115" s="177"/>
      <c r="AT115" s="177"/>
      <c r="AU115" s="177"/>
      <c r="AV115" s="177"/>
      <c r="AW115" s="177"/>
      <c r="AX115" s="177"/>
      <c r="AY115" s="177"/>
      <c r="AZ115" s="177"/>
      <c r="BA115" s="48"/>
      <c r="BB115" s="177"/>
    </row>
    <row r="116" spans="3:54" hidden="1" outlineLevel="1">
      <c r="C116" t="s">
        <v>331</v>
      </c>
      <c r="AQ116" s="5"/>
      <c r="AR116" s="177"/>
      <c r="AS116" s="177"/>
      <c r="AT116" s="177"/>
      <c r="AU116" s="177"/>
      <c r="AV116" s="177"/>
      <c r="AW116" s="177"/>
      <c r="AX116" s="177"/>
      <c r="AY116" s="177"/>
      <c r="AZ116" s="177"/>
      <c r="BA116" s="48"/>
      <c r="BB116" s="177"/>
    </row>
    <row r="117" spans="3:54" hidden="1" outlineLevel="1">
      <c r="C117" t="s">
        <v>332</v>
      </c>
      <c r="AQ117" s="5"/>
      <c r="AR117" s="177"/>
      <c r="AS117" s="177"/>
      <c r="AT117" s="177"/>
      <c r="AU117" s="177"/>
      <c r="AV117" s="177"/>
      <c r="AW117" s="177"/>
      <c r="AX117" s="177"/>
      <c r="AY117" s="177"/>
      <c r="AZ117" s="177"/>
      <c r="BA117" s="48"/>
      <c r="BB117" s="177"/>
    </row>
    <row r="118" spans="3:54" hidden="1" outlineLevel="1">
      <c r="C118" t="s">
        <v>333</v>
      </c>
      <c r="AQ118" s="5"/>
      <c r="AR118" s="177"/>
      <c r="AS118" s="177"/>
      <c r="AT118" s="177"/>
      <c r="AU118" s="177"/>
      <c r="AV118" s="177"/>
      <c r="AW118" s="177"/>
      <c r="AX118" s="177"/>
      <c r="AY118" s="177"/>
      <c r="AZ118" s="177"/>
      <c r="BA118" s="48"/>
      <c r="BB118" s="177"/>
    </row>
    <row r="119" spans="3:54" hidden="1" outlineLevel="1">
      <c r="C119" t="s">
        <v>334</v>
      </c>
      <c r="AQ119" s="5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48"/>
      <c r="BB119" s="177"/>
    </row>
    <row r="120" spans="3:54" hidden="1" outlineLevel="1">
      <c r="C120" t="s">
        <v>335</v>
      </c>
      <c r="AQ120" s="5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48"/>
      <c r="BB120" s="177"/>
    </row>
    <row r="121" spans="3:54" hidden="1" outlineLevel="1">
      <c r="C121" t="s">
        <v>336</v>
      </c>
      <c r="AQ121" s="5"/>
      <c r="AR121" s="177"/>
      <c r="AS121" s="177"/>
      <c r="AT121" s="177"/>
      <c r="AU121" s="177"/>
      <c r="AV121" s="177"/>
      <c r="AW121" s="177"/>
      <c r="AX121" s="177"/>
      <c r="AY121" s="177"/>
      <c r="AZ121" s="177"/>
      <c r="BA121" s="48"/>
      <c r="BB121" s="177"/>
    </row>
    <row r="122" spans="3:54" hidden="1" outlineLevel="1">
      <c r="C122" t="s">
        <v>337</v>
      </c>
      <c r="AQ122" s="5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48"/>
      <c r="BB122" s="177"/>
    </row>
    <row r="123" spans="3:54" hidden="1" outlineLevel="1">
      <c r="C123" t="s">
        <v>338</v>
      </c>
      <c r="AQ123" s="5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48"/>
      <c r="BB123" s="177"/>
    </row>
    <row r="124" spans="3:54" hidden="1" outlineLevel="1">
      <c r="C124" t="s">
        <v>339</v>
      </c>
      <c r="AQ124" s="5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48"/>
      <c r="BB124" s="177"/>
    </row>
    <row r="125" spans="3:54" hidden="1" outlineLevel="1">
      <c r="C125" t="s">
        <v>340</v>
      </c>
      <c r="AQ125" s="5"/>
      <c r="AR125" s="177"/>
      <c r="AS125" s="177"/>
      <c r="AT125" s="177"/>
      <c r="AU125" s="177"/>
      <c r="AV125" s="177"/>
      <c r="AW125" s="177"/>
      <c r="AX125" s="177"/>
      <c r="AY125" s="177"/>
      <c r="AZ125" s="177"/>
      <c r="BA125" s="48"/>
      <c r="BB125" s="177"/>
    </row>
    <row r="126" spans="3:54" hidden="1" outlineLevel="1">
      <c r="C126" t="s">
        <v>341</v>
      </c>
      <c r="AQ126" s="5"/>
      <c r="AR126" s="177"/>
      <c r="AS126" s="177"/>
      <c r="AT126" s="177"/>
      <c r="AU126" s="177"/>
      <c r="AV126" s="177"/>
      <c r="AW126" s="177"/>
      <c r="AX126" s="177"/>
      <c r="AY126" s="177"/>
      <c r="AZ126" s="177"/>
      <c r="BA126" s="48"/>
      <c r="BB126" s="177"/>
    </row>
    <row r="127" spans="3:54" hidden="1" outlineLevel="1">
      <c r="C127" t="s">
        <v>342</v>
      </c>
      <c r="AQ127" s="5"/>
      <c r="AR127" s="177"/>
      <c r="AS127" s="177"/>
      <c r="AT127" s="177"/>
      <c r="AU127" s="177"/>
      <c r="AV127" s="177"/>
      <c r="AW127" s="177"/>
      <c r="AX127" s="177"/>
      <c r="AY127" s="177"/>
      <c r="AZ127" s="177"/>
      <c r="BA127" s="48"/>
      <c r="BB127" s="177"/>
    </row>
    <row r="128" spans="3:54" hidden="1" outlineLevel="1">
      <c r="C128" t="s">
        <v>343</v>
      </c>
      <c r="AQ128" s="5"/>
      <c r="AR128" s="177"/>
      <c r="AS128" s="177"/>
      <c r="AT128" s="177"/>
      <c r="AU128" s="177"/>
      <c r="AV128" s="177"/>
      <c r="AW128" s="177"/>
      <c r="AX128" s="177"/>
      <c r="AY128" s="177"/>
      <c r="AZ128" s="177"/>
      <c r="BA128" s="48"/>
      <c r="BB128" s="177"/>
    </row>
    <row r="129" spans="3:54" hidden="1" outlineLevel="1">
      <c r="C129" t="s">
        <v>344</v>
      </c>
      <c r="AQ129" s="5"/>
      <c r="AR129" s="177"/>
      <c r="AS129" s="177"/>
      <c r="AT129" s="177"/>
      <c r="AU129" s="177"/>
      <c r="AV129" s="177"/>
      <c r="AW129" s="177"/>
      <c r="AX129" s="177"/>
      <c r="AY129" s="177"/>
      <c r="AZ129" s="177"/>
      <c r="BA129" s="48"/>
      <c r="BB129" s="177"/>
    </row>
    <row r="130" spans="3:54" hidden="1" outlineLevel="1">
      <c r="C130" t="s">
        <v>345</v>
      </c>
      <c r="AQ130" s="5"/>
      <c r="AR130" s="177"/>
      <c r="AS130" s="177"/>
      <c r="AT130" s="177"/>
      <c r="AU130" s="177"/>
      <c r="AV130" s="177"/>
      <c r="AW130" s="177"/>
      <c r="AX130" s="177"/>
      <c r="AY130" s="177"/>
      <c r="AZ130" s="177"/>
      <c r="BA130" s="48"/>
      <c r="BB130" s="177"/>
    </row>
    <row r="131" spans="3:54" hidden="1" outlineLevel="1">
      <c r="C131" t="s">
        <v>346</v>
      </c>
      <c r="AQ131" s="5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48"/>
      <c r="BB131" s="177"/>
    </row>
    <row r="132" spans="3:54" hidden="1" outlineLevel="1">
      <c r="C132" t="s">
        <v>347</v>
      </c>
      <c r="AQ132" s="5"/>
      <c r="AR132" s="177"/>
      <c r="AS132" s="177"/>
      <c r="AT132" s="177"/>
      <c r="AU132" s="177"/>
      <c r="AV132" s="177"/>
      <c r="AW132" s="177"/>
      <c r="AX132" s="177"/>
      <c r="AY132" s="177"/>
      <c r="AZ132" s="177"/>
      <c r="BA132" s="48"/>
      <c r="BB132" s="177"/>
    </row>
    <row r="133" spans="3:54" hidden="1" outlineLevel="1">
      <c r="C133" t="s">
        <v>348</v>
      </c>
      <c r="AQ133" s="5"/>
      <c r="AR133" s="177"/>
      <c r="AS133" s="177"/>
      <c r="AT133" s="177"/>
      <c r="AU133" s="177"/>
      <c r="AV133" s="177"/>
      <c r="AW133" s="177"/>
      <c r="AX133" s="177"/>
      <c r="AY133" s="177"/>
      <c r="AZ133" s="177"/>
      <c r="BA133" s="48"/>
      <c r="BB133" s="177"/>
    </row>
    <row r="134" spans="3:54" hidden="1" outlineLevel="1">
      <c r="C134" t="s">
        <v>349</v>
      </c>
      <c r="AQ134" s="5"/>
      <c r="AR134" s="177"/>
      <c r="AS134" s="177"/>
      <c r="AT134" s="177"/>
      <c r="AU134" s="177"/>
      <c r="AV134" s="177"/>
      <c r="AW134" s="177"/>
      <c r="AX134" s="177"/>
      <c r="AY134" s="177"/>
      <c r="AZ134" s="177"/>
      <c r="BA134" s="48"/>
      <c r="BB134" s="177"/>
    </row>
    <row r="135" spans="3:54" hidden="1" outlineLevel="1">
      <c r="C135" t="s">
        <v>350</v>
      </c>
      <c r="AQ135" s="5"/>
      <c r="AR135" s="177"/>
      <c r="AS135" s="177"/>
      <c r="AT135" s="177"/>
      <c r="AU135" s="177"/>
      <c r="AV135" s="177"/>
      <c r="AW135" s="177"/>
      <c r="AX135" s="177"/>
      <c r="AY135" s="177"/>
      <c r="AZ135" s="177"/>
      <c r="BA135" s="48"/>
      <c r="BB135" s="177"/>
    </row>
    <row r="136" spans="3:54" hidden="1" outlineLevel="1">
      <c r="C136" t="s">
        <v>351</v>
      </c>
      <c r="AQ136" s="5"/>
      <c r="AR136" s="177"/>
      <c r="AS136" s="177"/>
      <c r="AT136" s="177"/>
      <c r="AU136" s="177"/>
      <c r="AV136" s="177"/>
      <c r="AW136" s="177"/>
      <c r="AX136" s="177"/>
      <c r="AY136" s="177"/>
      <c r="AZ136" s="177"/>
      <c r="BA136" s="48"/>
      <c r="BB136" s="177"/>
    </row>
    <row r="137" spans="3:54" hidden="1" outlineLevel="1">
      <c r="C137" t="s">
        <v>352</v>
      </c>
      <c r="AQ137" s="5"/>
      <c r="AR137" s="177"/>
      <c r="AS137" s="177"/>
      <c r="AT137" s="177"/>
      <c r="AU137" s="177"/>
      <c r="AV137" s="177"/>
      <c r="AW137" s="177"/>
      <c r="AX137" s="177"/>
      <c r="AY137" s="177"/>
      <c r="AZ137" s="177"/>
      <c r="BA137" s="48"/>
      <c r="BB137" s="177"/>
    </row>
    <row r="138" spans="3:54" hidden="1" outlineLevel="1">
      <c r="C138" t="s">
        <v>353</v>
      </c>
      <c r="AQ138" s="5"/>
      <c r="AR138" s="177"/>
      <c r="AS138" s="177"/>
      <c r="AT138" s="177"/>
      <c r="AU138" s="177"/>
      <c r="AV138" s="177"/>
      <c r="AW138" s="177"/>
      <c r="AX138" s="177"/>
      <c r="AY138" s="177"/>
      <c r="AZ138" s="177"/>
      <c r="BA138" s="48"/>
      <c r="BB138" s="177"/>
    </row>
    <row r="139" spans="3:54" hidden="1" outlineLevel="1">
      <c r="C139" t="s">
        <v>354</v>
      </c>
      <c r="AQ139" s="5"/>
      <c r="AR139" s="177"/>
      <c r="AS139" s="177"/>
      <c r="AT139" s="177"/>
      <c r="AU139" s="177"/>
      <c r="AV139" s="177"/>
      <c r="AW139" s="177"/>
      <c r="AX139" s="177"/>
      <c r="AY139" s="177"/>
      <c r="AZ139" s="177"/>
      <c r="BA139" s="48"/>
      <c r="BB139" s="177"/>
    </row>
    <row r="140" spans="3:54" hidden="1" outlineLevel="1">
      <c r="C140" t="s">
        <v>355</v>
      </c>
      <c r="AQ140" s="5"/>
      <c r="AR140" s="177"/>
      <c r="AS140" s="177"/>
      <c r="AT140" s="177"/>
      <c r="AU140" s="177"/>
      <c r="AV140" s="177"/>
      <c r="AW140" s="177"/>
      <c r="AX140" s="177"/>
      <c r="AY140" s="177"/>
      <c r="AZ140" s="177"/>
      <c r="BA140" s="48"/>
      <c r="BB140" s="177"/>
    </row>
    <row r="141" spans="3:54" hidden="1" outlineLevel="1">
      <c r="C141" t="s">
        <v>356</v>
      </c>
      <c r="AQ141" s="5"/>
      <c r="AR141" s="177"/>
      <c r="AS141" s="177"/>
      <c r="AT141" s="177"/>
      <c r="AU141" s="177"/>
      <c r="AV141" s="177"/>
      <c r="AW141" s="177"/>
      <c r="AX141" s="177"/>
      <c r="AY141" s="177"/>
      <c r="AZ141" s="177"/>
      <c r="BA141" s="48"/>
      <c r="BB141" s="177"/>
    </row>
    <row r="142" spans="3:54" hidden="1" outlineLevel="1">
      <c r="C142" t="s">
        <v>357</v>
      </c>
      <c r="AQ142" s="5"/>
      <c r="AR142" s="177"/>
      <c r="AS142" s="177"/>
      <c r="AT142" s="177"/>
      <c r="AU142" s="177"/>
      <c r="AV142" s="177"/>
      <c r="AW142" s="177"/>
      <c r="AX142" s="177"/>
      <c r="AY142" s="177"/>
      <c r="AZ142" s="177"/>
      <c r="BA142" s="48"/>
      <c r="BB142" s="177"/>
    </row>
    <row r="143" spans="3:54" hidden="1" outlineLevel="1">
      <c r="C143" t="s">
        <v>358</v>
      </c>
      <c r="AQ143" s="5"/>
      <c r="AR143" s="177"/>
      <c r="AS143" s="177"/>
      <c r="AT143" s="177"/>
      <c r="AU143" s="177"/>
      <c r="AV143" s="177"/>
      <c r="AW143" s="177"/>
      <c r="AX143" s="177"/>
      <c r="AY143" s="177"/>
      <c r="AZ143" s="177"/>
      <c r="BA143" s="48"/>
      <c r="BB143" s="177"/>
    </row>
    <row r="144" spans="3:54" hidden="1" outlineLevel="1">
      <c r="C144" t="s">
        <v>359</v>
      </c>
      <c r="AQ144" s="5"/>
      <c r="AR144" s="177"/>
      <c r="AS144" s="177"/>
      <c r="AT144" s="177"/>
      <c r="AU144" s="177"/>
      <c r="AV144" s="177"/>
      <c r="AW144" s="177"/>
      <c r="AX144" s="177"/>
      <c r="AY144" s="177"/>
      <c r="AZ144" s="177"/>
      <c r="BA144" s="48"/>
      <c r="BB144" s="177"/>
    </row>
    <row r="145" spans="3:54" hidden="1" outlineLevel="1">
      <c r="C145" t="s">
        <v>360</v>
      </c>
      <c r="AQ145" s="5"/>
      <c r="AR145" s="177"/>
      <c r="AS145" s="177"/>
      <c r="AT145" s="177"/>
      <c r="AU145" s="177"/>
      <c r="AV145" s="177"/>
      <c r="AW145" s="177"/>
      <c r="AX145" s="177"/>
      <c r="AY145" s="177"/>
      <c r="AZ145" s="177"/>
      <c r="BA145" s="48"/>
      <c r="BB145" s="177"/>
    </row>
    <row r="146" spans="3:54" hidden="1" outlineLevel="1">
      <c r="C146" t="s">
        <v>361</v>
      </c>
      <c r="AQ146" s="5"/>
      <c r="AR146" s="177"/>
      <c r="AS146" s="177"/>
      <c r="AT146" s="177"/>
      <c r="AU146" s="177"/>
      <c r="AV146" s="177"/>
      <c r="AW146" s="177"/>
      <c r="AX146" s="177"/>
      <c r="AY146" s="177"/>
      <c r="AZ146" s="177"/>
      <c r="BA146" s="48"/>
      <c r="BB146" s="177"/>
    </row>
    <row r="147" spans="3:54" hidden="1" outlineLevel="1">
      <c r="C147" t="s">
        <v>362</v>
      </c>
      <c r="AQ147" s="5"/>
      <c r="AR147" s="177"/>
      <c r="AS147" s="177"/>
      <c r="AT147" s="177"/>
      <c r="AU147" s="177"/>
      <c r="AV147" s="177"/>
      <c r="AW147" s="177"/>
      <c r="AX147" s="177"/>
      <c r="AY147" s="177"/>
      <c r="AZ147" s="177"/>
      <c r="BA147" s="48"/>
      <c r="BB147" s="177"/>
    </row>
    <row r="148" spans="3:54" hidden="1" outlineLevel="1">
      <c r="C148" t="s">
        <v>363</v>
      </c>
      <c r="AQ148" s="5"/>
      <c r="AR148" s="177"/>
      <c r="AS148" s="177"/>
      <c r="AT148" s="177"/>
      <c r="AU148" s="177"/>
      <c r="AV148" s="177"/>
      <c r="AW148" s="177"/>
      <c r="AX148" s="177"/>
      <c r="AY148" s="177"/>
      <c r="AZ148" s="177"/>
      <c r="BA148" s="48"/>
      <c r="BB148" s="177"/>
    </row>
    <row r="149" spans="3:54" hidden="1" outlineLevel="1">
      <c r="C149" t="s">
        <v>364</v>
      </c>
      <c r="AQ149" s="5"/>
      <c r="AR149" s="177"/>
      <c r="AS149" s="177"/>
      <c r="AT149" s="177"/>
      <c r="AU149" s="177"/>
      <c r="AV149" s="177"/>
      <c r="AW149" s="177"/>
      <c r="AX149" s="177"/>
      <c r="AY149" s="177"/>
      <c r="AZ149" s="177"/>
      <c r="BA149" s="48"/>
      <c r="BB149" s="177"/>
    </row>
    <row r="150" spans="3:54" hidden="1" outlineLevel="1">
      <c r="C150" t="s">
        <v>365</v>
      </c>
      <c r="AQ150" s="5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48"/>
      <c r="BB150" s="177"/>
    </row>
    <row r="151" spans="3:54" hidden="1" outlineLevel="1">
      <c r="C151" t="s">
        <v>366</v>
      </c>
      <c r="AQ151" s="5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48"/>
      <c r="BB151" s="177"/>
    </row>
    <row r="152" spans="3:54" hidden="1" outlineLevel="1">
      <c r="C152" t="s">
        <v>367</v>
      </c>
      <c r="AQ152" s="5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48"/>
      <c r="BB152" s="177"/>
    </row>
    <row r="153" spans="3:54" hidden="1" outlineLevel="1">
      <c r="C153" t="s">
        <v>368</v>
      </c>
      <c r="AQ153" s="5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48"/>
      <c r="BB153" s="177"/>
    </row>
    <row r="154" spans="3:54" hidden="1" outlineLevel="1">
      <c r="C154" t="s">
        <v>369</v>
      </c>
      <c r="AQ154" s="5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48"/>
      <c r="BB154" s="177"/>
    </row>
    <row r="155" spans="3:54" hidden="1" outlineLevel="1">
      <c r="C155" t="s">
        <v>370</v>
      </c>
      <c r="AQ155" s="5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48"/>
      <c r="BB155" s="177"/>
    </row>
    <row r="156" spans="3:54" hidden="1" outlineLevel="1">
      <c r="C156" t="s">
        <v>371</v>
      </c>
      <c r="AQ156" s="5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48"/>
      <c r="BB156" s="177"/>
    </row>
    <row r="157" spans="3:54" hidden="1" outlineLevel="1">
      <c r="C157" t="s">
        <v>372</v>
      </c>
      <c r="AQ157" s="5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48"/>
      <c r="BB157" s="177"/>
    </row>
    <row r="158" spans="3:54" hidden="1" outlineLevel="1">
      <c r="C158" t="s">
        <v>373</v>
      </c>
      <c r="AQ158" s="5"/>
      <c r="AR158" s="177"/>
      <c r="AS158" s="177"/>
      <c r="AT158" s="177"/>
      <c r="AU158" s="177"/>
      <c r="AV158" s="177"/>
      <c r="AW158" s="177"/>
      <c r="AX158" s="177"/>
      <c r="AY158" s="177"/>
      <c r="AZ158" s="177"/>
      <c r="BA158" s="48"/>
      <c r="BB158" s="177"/>
    </row>
    <row r="159" spans="3:54" hidden="1" outlineLevel="1">
      <c r="AQ159" s="5"/>
      <c r="AR159" s="177"/>
      <c r="AS159" s="177"/>
      <c r="AT159" s="177"/>
      <c r="AU159" s="177"/>
      <c r="AV159" s="177"/>
      <c r="AW159" s="177"/>
      <c r="AX159" s="177"/>
      <c r="AY159" s="177"/>
      <c r="AZ159" s="177"/>
      <c r="BA159" s="48"/>
      <c r="BB159" s="177"/>
    </row>
    <row r="160" spans="3:54" hidden="1" outlineLevel="1">
      <c r="AQ160" s="5"/>
      <c r="AR160" s="177"/>
      <c r="AS160" s="177"/>
      <c r="AT160" s="177"/>
      <c r="AU160" s="177"/>
      <c r="AV160" s="177"/>
      <c r="AW160" s="177"/>
      <c r="AX160" s="177"/>
      <c r="AY160" s="177"/>
      <c r="AZ160" s="177"/>
      <c r="BA160" s="48"/>
      <c r="BB160" s="177"/>
    </row>
    <row r="161" spans="3:54" hidden="1" outlineLevel="1">
      <c r="AQ161" s="5"/>
      <c r="AR161" s="177"/>
      <c r="AS161" s="177"/>
      <c r="AT161" s="177"/>
      <c r="AU161" s="177"/>
      <c r="AV161" s="177"/>
      <c r="AW161" s="177"/>
      <c r="AX161" s="177"/>
      <c r="AY161" s="177"/>
      <c r="AZ161" s="177"/>
      <c r="BA161" s="48"/>
      <c r="BB161" s="177"/>
    </row>
    <row r="162" spans="3:54" hidden="1" outlineLevel="1">
      <c r="AQ162" s="5"/>
      <c r="AR162" s="177"/>
      <c r="AS162" s="177"/>
      <c r="AT162" s="177"/>
      <c r="AU162" s="177"/>
      <c r="AV162" s="177"/>
      <c r="AW162" s="177"/>
      <c r="AX162" s="177"/>
      <c r="AY162" s="177"/>
      <c r="AZ162" s="177"/>
      <c r="BA162" s="48"/>
      <c r="BB162" s="177"/>
    </row>
    <row r="163" spans="3:54" hidden="1" outlineLevel="1">
      <c r="AQ163" s="5"/>
      <c r="AR163" s="177"/>
      <c r="AS163" s="177"/>
      <c r="AT163" s="177"/>
      <c r="AU163" s="177"/>
      <c r="AV163" s="177"/>
      <c r="AW163" s="177"/>
      <c r="AX163" s="177"/>
      <c r="AY163" s="177"/>
      <c r="AZ163" s="177"/>
      <c r="BA163" s="48"/>
      <c r="BB163" s="177"/>
    </row>
    <row r="164" spans="3:54" hidden="1" outlineLevel="1">
      <c r="AQ164" s="5"/>
      <c r="AR164" s="177"/>
      <c r="AS164" s="177"/>
      <c r="AT164" s="177"/>
      <c r="AU164" s="177"/>
      <c r="AV164" s="177"/>
      <c r="AW164" s="177"/>
      <c r="AX164" s="177"/>
      <c r="AY164" s="177"/>
      <c r="AZ164" s="177"/>
      <c r="BA164" s="48"/>
      <c r="BB164" s="177"/>
    </row>
    <row r="165" spans="3:54" hidden="1" outlineLevel="1">
      <c r="AQ165" s="5"/>
      <c r="AR165" s="177"/>
      <c r="AS165" s="177"/>
      <c r="AT165" s="177"/>
      <c r="AU165" s="177"/>
      <c r="AV165" s="177"/>
      <c r="AW165" s="177"/>
      <c r="AX165" s="177"/>
      <c r="AY165" s="177"/>
      <c r="AZ165" s="177"/>
      <c r="BA165" s="48"/>
      <c r="BB165" s="177"/>
    </row>
    <row r="166" spans="3:54" hidden="1" outlineLevel="1">
      <c r="AQ166" s="5"/>
      <c r="AR166" s="177"/>
      <c r="AS166" s="177"/>
      <c r="AT166" s="177"/>
      <c r="AU166" s="177"/>
      <c r="AV166" s="177"/>
      <c r="AW166" s="177"/>
      <c r="AX166" s="177"/>
      <c r="AY166" s="177"/>
      <c r="AZ166" s="177"/>
      <c r="BA166" s="48"/>
      <c r="BB166" s="177"/>
    </row>
    <row r="167" spans="3:54" hidden="1" outlineLevel="1">
      <c r="AQ167" s="5"/>
      <c r="AR167" s="177"/>
      <c r="AS167" s="177"/>
      <c r="AT167" s="177"/>
      <c r="AU167" s="177"/>
      <c r="AV167" s="177"/>
      <c r="AW167" s="177"/>
      <c r="AX167" s="177"/>
      <c r="AY167" s="177"/>
      <c r="AZ167" s="177"/>
      <c r="BA167" s="48"/>
      <c r="BB167" s="177"/>
    </row>
    <row r="168" spans="3:54" hidden="1" outlineLevel="1">
      <c r="AQ168" s="5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48"/>
      <c r="BB168" s="177"/>
    </row>
    <row r="169" spans="3:54" collapsed="1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AQ169" s="5"/>
      <c r="AR169" s="177"/>
      <c r="AS169" s="177"/>
      <c r="AT169" s="177"/>
      <c r="AU169" s="177"/>
      <c r="AV169" s="177"/>
      <c r="AW169" s="177"/>
      <c r="AX169" s="177"/>
      <c r="AY169" s="177"/>
      <c r="AZ169" s="177"/>
      <c r="BA169" s="48"/>
      <c r="BB169" s="177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verticalDpi="0" r:id="rId1"/>
  <ignoredErrors>
    <ignoredError sqref="D55:L55 D57:L57 M54:O56 M64:N64 N63 N62 N65 M61:N61 M58:N60 M57:N5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4.5"/>
  <sheetData>
    <row r="1" spans="1:4">
      <c r="A1">
        <v>4</v>
      </c>
      <c r="B1" t="s">
        <v>236</v>
      </c>
      <c r="C1" t="s">
        <v>237</v>
      </c>
      <c r="D1" t="s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V376"/>
  <sheetViews>
    <sheetView zoomScale="85" zoomScaleNormal="85" workbookViewId="0">
      <pane xSplit="6" ySplit="3" topLeftCell="S132" activePane="bottomRight" state="frozen"/>
      <selection activeCell="L64" sqref="L64"/>
      <selection pane="topRight" activeCell="L64" sqref="L64"/>
      <selection pane="bottomLeft" activeCell="L64" sqref="L64"/>
      <selection pane="bottomRight" activeCell="X4" sqref="X4"/>
    </sheetView>
  </sheetViews>
  <sheetFormatPr defaultRowHeight="14.5" outlineLevelCol="1"/>
  <cols>
    <col min="1" max="1" width="23.453125" style="109" customWidth="1" outlineLevel="1"/>
    <col min="2" max="2" width="1.7265625" style="35" customWidth="1"/>
    <col min="3" max="3" width="1.7265625" customWidth="1"/>
    <col min="4" max="4" width="15.7265625" customWidth="1"/>
    <col min="5" max="5" width="17.26953125" customWidth="1"/>
    <col min="7" max="13" width="9.1796875" customWidth="1"/>
    <col min="19" max="19" width="9" customWidth="1"/>
    <col min="25" max="26" width="9.81640625" bestFit="1" customWidth="1"/>
  </cols>
  <sheetData>
    <row r="1" spans="1:42" ht="23.5">
      <c r="B1" s="143"/>
      <c r="C1" s="52"/>
      <c r="D1" s="228">
        <f ca="1">+DCF!C82</f>
        <v>64.982445465997117</v>
      </c>
      <c r="E1" s="229">
        <f ca="1">+D1*1.54</f>
        <v>100.07296601763557</v>
      </c>
      <c r="L1" s="53"/>
      <c r="M1" s="53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N1" s="54"/>
    </row>
    <row r="2" spans="1:42" ht="15.5">
      <c r="D2" s="55"/>
      <c r="E2" s="56"/>
      <c r="O2" s="7"/>
      <c r="W2" s="57"/>
      <c r="X2" s="5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N2" s="58" t="s">
        <v>102</v>
      </c>
      <c r="AO2" s="59"/>
    </row>
    <row r="3" spans="1:42">
      <c r="B3" s="144"/>
      <c r="C3" s="49"/>
      <c r="D3" s="49" t="s">
        <v>407</v>
      </c>
      <c r="E3" s="49"/>
      <c r="F3" s="49"/>
      <c r="G3" s="108">
        <v>2000</v>
      </c>
      <c r="H3" s="49">
        <f>+G3+1</f>
        <v>2001</v>
      </c>
      <c r="I3" s="49">
        <f t="shared" ref="I3:AL3" si="0">+H3+1</f>
        <v>2002</v>
      </c>
      <c r="J3" s="49">
        <f t="shared" si="0"/>
        <v>2003</v>
      </c>
      <c r="K3" s="49">
        <f t="shared" si="0"/>
        <v>2004</v>
      </c>
      <c r="L3" s="49">
        <f t="shared" si="0"/>
        <v>2005</v>
      </c>
      <c r="M3" s="49">
        <f t="shared" si="0"/>
        <v>2006</v>
      </c>
      <c r="N3" s="49">
        <f t="shared" si="0"/>
        <v>2007</v>
      </c>
      <c r="O3" s="49">
        <f t="shared" si="0"/>
        <v>2008</v>
      </c>
      <c r="P3" s="49">
        <f t="shared" si="0"/>
        <v>2009</v>
      </c>
      <c r="Q3" s="49">
        <f t="shared" si="0"/>
        <v>2010</v>
      </c>
      <c r="R3" s="49">
        <f t="shared" si="0"/>
        <v>2011</v>
      </c>
      <c r="S3" s="49">
        <f t="shared" si="0"/>
        <v>2012</v>
      </c>
      <c r="T3" s="49">
        <f t="shared" si="0"/>
        <v>2013</v>
      </c>
      <c r="U3" s="49">
        <f t="shared" si="0"/>
        <v>2014</v>
      </c>
      <c r="V3" s="49">
        <f t="shared" si="0"/>
        <v>2015</v>
      </c>
      <c r="W3" s="49">
        <f t="shared" si="0"/>
        <v>2016</v>
      </c>
      <c r="X3" s="49">
        <f t="shared" si="0"/>
        <v>2017</v>
      </c>
      <c r="Y3" s="49">
        <f t="shared" si="0"/>
        <v>2018</v>
      </c>
      <c r="Z3" s="49">
        <f t="shared" si="0"/>
        <v>2019</v>
      </c>
      <c r="AA3" s="49">
        <f t="shared" si="0"/>
        <v>2020</v>
      </c>
      <c r="AB3" s="49">
        <f t="shared" si="0"/>
        <v>2021</v>
      </c>
      <c r="AC3" s="49">
        <f t="shared" si="0"/>
        <v>2022</v>
      </c>
      <c r="AD3" s="49">
        <f t="shared" si="0"/>
        <v>2023</v>
      </c>
      <c r="AE3" s="49">
        <f t="shared" si="0"/>
        <v>2024</v>
      </c>
      <c r="AF3" s="49">
        <f t="shared" si="0"/>
        <v>2025</v>
      </c>
      <c r="AG3" s="49">
        <f t="shared" si="0"/>
        <v>2026</v>
      </c>
      <c r="AH3" s="49">
        <f t="shared" si="0"/>
        <v>2027</v>
      </c>
      <c r="AI3" s="49">
        <f t="shared" si="0"/>
        <v>2028</v>
      </c>
      <c r="AJ3" s="49">
        <f t="shared" si="0"/>
        <v>2029</v>
      </c>
      <c r="AK3" s="49">
        <f t="shared" si="0"/>
        <v>2030</v>
      </c>
      <c r="AL3" s="49">
        <f t="shared" si="0"/>
        <v>2031</v>
      </c>
      <c r="AN3" s="106" t="s">
        <v>425</v>
      </c>
      <c r="AO3" s="106" t="s">
        <v>426</v>
      </c>
      <c r="AP3" s="1"/>
    </row>
    <row r="4" spans="1:42">
      <c r="B4" s="144" t="s">
        <v>210</v>
      </c>
      <c r="C4" s="49" t="s">
        <v>210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</row>
    <row r="5" spans="1:42">
      <c r="C5" s="104"/>
      <c r="D5" s="105" t="s">
        <v>167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</row>
    <row r="6" spans="1:42" ht="5.15" customHeight="1">
      <c r="B6" s="145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7"/>
      <c r="AN6" s="1"/>
    </row>
    <row r="7" spans="1:42">
      <c r="A7" s="39"/>
      <c r="B7"/>
      <c r="D7" s="64" t="s">
        <v>189</v>
      </c>
      <c r="G7" s="76"/>
      <c r="H7" s="76"/>
      <c r="I7" s="76"/>
      <c r="J7" s="76"/>
      <c r="K7" s="76"/>
      <c r="L7" s="165"/>
      <c r="M7" s="165"/>
      <c r="N7" s="76"/>
      <c r="O7" s="165">
        <v>66.528000000000006</v>
      </c>
      <c r="P7" s="165">
        <v>154.21299999999999</v>
      </c>
      <c r="Q7" s="165">
        <v>161.714</v>
      </c>
      <c r="R7" s="165">
        <v>196.684</v>
      </c>
      <c r="S7" s="165">
        <v>174</v>
      </c>
      <c r="T7" s="165">
        <f>233/(AVERAGE(1.34,1.29))</f>
        <v>177.18631178707224</v>
      </c>
      <c r="U7" s="165">
        <v>172.18199999999999</v>
      </c>
      <c r="V7" s="165">
        <v>192.22900000000001</v>
      </c>
      <c r="W7" s="165">
        <v>238.78200000000001</v>
      </c>
      <c r="X7" s="165">
        <v>285.173</v>
      </c>
      <c r="Y7" s="76">
        <f t="shared" ref="Y7:AL7" si="1">+Y110</f>
        <v>356</v>
      </c>
      <c r="Z7" s="76">
        <f t="shared" si="1"/>
        <v>417.4</v>
      </c>
      <c r="AA7" s="76">
        <f>+AA110</f>
        <v>494</v>
      </c>
      <c r="AB7" s="76">
        <f ca="1">+AB110</f>
        <v>704.92369004600107</v>
      </c>
      <c r="AC7" s="76">
        <f ca="1">+AC110</f>
        <v>844.12071200490709</v>
      </c>
      <c r="AD7" s="76">
        <f t="shared" ca="1" si="1"/>
        <v>1036.4128254542468</v>
      </c>
      <c r="AE7" s="76">
        <f t="shared" ca="1" si="1"/>
        <v>1262.6099815266216</v>
      </c>
      <c r="AF7" s="76">
        <f t="shared" ca="1" si="1"/>
        <v>1538.8330704095752</v>
      </c>
      <c r="AG7" s="76">
        <f t="shared" ca="1" si="1"/>
        <v>2057.321184233961</v>
      </c>
      <c r="AH7" s="76">
        <f t="shared" ca="1" si="1"/>
        <v>2498.6447129767748</v>
      </c>
      <c r="AI7" s="76">
        <f t="shared" ca="1" si="1"/>
        <v>3028.9507769859802</v>
      </c>
      <c r="AJ7" s="76">
        <f t="shared" ca="1" si="1"/>
        <v>3666.7474587080742</v>
      </c>
      <c r="AK7" s="76">
        <f t="shared" ca="1" si="1"/>
        <v>4433.2431647461908</v>
      </c>
      <c r="AL7" s="76">
        <f t="shared" ca="1" si="1"/>
        <v>5353.7576590667977</v>
      </c>
      <c r="AM7" s="7"/>
      <c r="AN7" s="73">
        <f ca="1">(AK7/AA7)^(1/10)-1</f>
        <v>0.24537304171648899</v>
      </c>
      <c r="AO7" s="73"/>
    </row>
    <row r="8" spans="1:42">
      <c r="A8" s="6"/>
      <c r="B8"/>
      <c r="D8" s="67" t="s">
        <v>190</v>
      </c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251"/>
      <c r="W8" s="165"/>
      <c r="X8" s="165"/>
      <c r="Y8" s="165">
        <v>0</v>
      </c>
      <c r="Z8" s="165">
        <v>0</v>
      </c>
      <c r="AA8" s="165">
        <v>0</v>
      </c>
      <c r="AB8" s="165">
        <v>0</v>
      </c>
      <c r="AC8" s="165">
        <v>0</v>
      </c>
      <c r="AD8" s="165">
        <v>0</v>
      </c>
      <c r="AE8" s="165">
        <v>0</v>
      </c>
      <c r="AF8" s="165">
        <v>0</v>
      </c>
      <c r="AG8" s="165">
        <v>0</v>
      </c>
      <c r="AH8" s="165">
        <v>0</v>
      </c>
      <c r="AI8" s="165">
        <v>0</v>
      </c>
      <c r="AJ8" s="165">
        <v>0</v>
      </c>
      <c r="AK8" s="165">
        <v>0</v>
      </c>
      <c r="AL8" s="165">
        <v>0</v>
      </c>
      <c r="AM8" s="7"/>
      <c r="AN8" s="73"/>
      <c r="AO8" s="73"/>
    </row>
    <row r="9" spans="1:42" s="3" customFormat="1">
      <c r="A9" s="39"/>
      <c r="D9" s="2" t="s">
        <v>168</v>
      </c>
      <c r="E9" s="2"/>
      <c r="F9" s="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>
        <f t="shared" ref="Y9:AK9" si="2">+SUM(Y7:Y8)</f>
        <v>356</v>
      </c>
      <c r="Z9" s="8">
        <f t="shared" si="2"/>
        <v>417.4</v>
      </c>
      <c r="AA9" s="8">
        <f>+SUM(AA7:AA8)</f>
        <v>494</v>
      </c>
      <c r="AB9" s="8">
        <f t="shared" ca="1" si="2"/>
        <v>704.92369004600107</v>
      </c>
      <c r="AC9" s="8">
        <f t="shared" ca="1" si="2"/>
        <v>844.12071200490709</v>
      </c>
      <c r="AD9" s="8">
        <f t="shared" ca="1" si="2"/>
        <v>1036.4128254542468</v>
      </c>
      <c r="AE9" s="8">
        <f t="shared" ca="1" si="2"/>
        <v>1262.6099815266216</v>
      </c>
      <c r="AF9" s="8">
        <f t="shared" ca="1" si="2"/>
        <v>1538.8330704095752</v>
      </c>
      <c r="AG9" s="8">
        <f t="shared" ca="1" si="2"/>
        <v>2057.321184233961</v>
      </c>
      <c r="AH9" s="8">
        <f t="shared" ca="1" si="2"/>
        <v>2498.6447129767748</v>
      </c>
      <c r="AI9" s="8">
        <f t="shared" ca="1" si="2"/>
        <v>3028.9507769859802</v>
      </c>
      <c r="AJ9" s="8">
        <f t="shared" ca="1" si="2"/>
        <v>3666.7474587080742</v>
      </c>
      <c r="AK9" s="8">
        <f t="shared" ca="1" si="2"/>
        <v>4433.2431647461908</v>
      </c>
      <c r="AL9" s="8">
        <f t="shared" ref="AL9" ca="1" si="3">+SUM(AL7:AL8)</f>
        <v>5353.7576590667977</v>
      </c>
      <c r="AM9" s="61"/>
      <c r="AN9" s="73">
        <f t="shared" ref="AN9:AN13" ca="1" si="4">(AK9/AA9)^(1/10)-1</f>
        <v>0.24537304171648899</v>
      </c>
      <c r="AO9" s="73"/>
    </row>
    <row r="10" spans="1:42">
      <c r="A10" s="6"/>
      <c r="B10"/>
      <c r="D10" s="67" t="s">
        <v>191</v>
      </c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76"/>
      <c r="R10" s="76"/>
      <c r="S10" s="76"/>
      <c r="T10" s="76"/>
      <c r="U10" s="76"/>
      <c r="V10" s="76"/>
      <c r="W10" s="76"/>
      <c r="X10" s="76"/>
      <c r="Y10" s="76">
        <f t="shared" ref="Y10:AK10" si="5">-SUM(Y35:Y40,Y29:Y32)</f>
        <v>-218.2</v>
      </c>
      <c r="Z10" s="76">
        <f t="shared" si="5"/>
        <v>-246</v>
      </c>
      <c r="AA10" s="76">
        <f>-SUM(AA35:AA40,AA29:AA32)</f>
        <v>-277.10000000000002</v>
      </c>
      <c r="AB10" s="76">
        <f t="shared" ca="1" si="5"/>
        <v>-415.21146920535449</v>
      </c>
      <c r="AC10" s="76">
        <f t="shared" ca="1" si="5"/>
        <v>-497.20076934193486</v>
      </c>
      <c r="AD10" s="76">
        <f t="shared" ca="1" si="5"/>
        <v>-609.55276850030316</v>
      </c>
      <c r="AE10" s="76">
        <f t="shared" ca="1" si="5"/>
        <v>-740.38372645767106</v>
      </c>
      <c r="AF10" s="76">
        <f t="shared" ca="1" si="5"/>
        <v>-898.37812938116201</v>
      </c>
      <c r="AG10" s="76">
        <f t="shared" ca="1" si="5"/>
        <v>-1194.0989601984224</v>
      </c>
      <c r="AH10" s="76">
        <f t="shared" ca="1" si="5"/>
        <v>-1439.8926487885824</v>
      </c>
      <c r="AI10" s="76">
        <f t="shared" ca="1" si="5"/>
        <v>-1730.8322389180601</v>
      </c>
      <c r="AJ10" s="76">
        <f ca="1">-SUM(AJ35:AJ40,AJ29:AJ32)</f>
        <v>-2075.2496395630546</v>
      </c>
      <c r="AK10" s="76">
        <f t="shared" ca="1" si="5"/>
        <v>-2482.4090586243283</v>
      </c>
      <c r="AL10" s="76">
        <f t="shared" ref="AL10" ca="1" si="6">-SUM(AL35:AL40,AL29:AL32)</f>
        <v>-2963.2071266847615</v>
      </c>
      <c r="AM10" s="7"/>
      <c r="AN10" s="73">
        <f t="shared" ca="1" si="4"/>
        <v>0.24515576064103972</v>
      </c>
      <c r="AO10" s="73"/>
    </row>
    <row r="11" spans="1:42">
      <c r="A11" s="6"/>
      <c r="B11"/>
      <c r="D11" s="67" t="s">
        <v>106</v>
      </c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76"/>
      <c r="R11" s="85"/>
      <c r="S11" s="85"/>
      <c r="T11" s="76"/>
      <c r="U11" s="76"/>
      <c r="V11" s="76"/>
      <c r="W11" s="76"/>
      <c r="X11" s="85"/>
      <c r="Y11" s="76">
        <f t="shared" ref="Y11:AK11" si="7">-Y33</f>
        <v>-34.9</v>
      </c>
      <c r="Z11" s="76">
        <f t="shared" si="7"/>
        <v>-46.7</v>
      </c>
      <c r="AA11" s="76">
        <f>-AA33</f>
        <v>-56</v>
      </c>
      <c r="AB11" s="76">
        <f t="shared" ca="1" si="7"/>
        <v>-83.905896709928882</v>
      </c>
      <c r="AC11" s="76">
        <f t="shared" ca="1" si="7"/>
        <v>-100.47428717791203</v>
      </c>
      <c r="AD11" s="76">
        <f t="shared" ca="1" si="7"/>
        <v>-122.99351769935079</v>
      </c>
      <c r="AE11" s="76">
        <f t="shared" ca="1" si="7"/>
        <v>-148.94186800685185</v>
      </c>
      <c r="AF11" s="76">
        <f t="shared" ca="1" si="7"/>
        <v>-179.90212365409948</v>
      </c>
      <c r="AG11" s="76">
        <f t="shared" ca="1" si="7"/>
        <v>-237.65291465033522</v>
      </c>
      <c r="AH11" s="76">
        <f t="shared" ca="1" si="7"/>
        <v>-284.34191840914775</v>
      </c>
      <c r="AI11" s="76">
        <f t="shared" ca="1" si="7"/>
        <v>-338.5501413521219</v>
      </c>
      <c r="AJ11" s="76">
        <f t="shared" ca="1" si="7"/>
        <v>-401.3333518526228</v>
      </c>
      <c r="AK11" s="76">
        <f t="shared" ca="1" si="7"/>
        <v>-473.7381301544338</v>
      </c>
      <c r="AL11" s="76">
        <f t="shared" ref="AL11" ca="1" si="8">-AL33</f>
        <v>-556.88702580522806</v>
      </c>
      <c r="AM11" s="7"/>
      <c r="AN11" s="73">
        <f t="shared" ca="1" si="4"/>
        <v>0.23804101161318991</v>
      </c>
      <c r="AO11" s="73"/>
    </row>
    <row r="12" spans="1:42" s="3" customFormat="1">
      <c r="A12" s="39"/>
      <c r="D12" s="2" t="s">
        <v>103</v>
      </c>
      <c r="E12" s="2"/>
      <c r="F12" s="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50">
        <f>+R18+18.125</f>
        <v>28.984000000000002</v>
      </c>
      <c r="S12" s="250">
        <f>+S18+19.877</f>
        <v>36.832999999999998</v>
      </c>
      <c r="T12" s="250">
        <f>+T7/233*28</f>
        <v>21.292775665399237</v>
      </c>
      <c r="U12" s="250">
        <f>-24.912+45.881</f>
        <v>20.969000000000001</v>
      </c>
      <c r="V12" s="250">
        <f>5.626+46.836</f>
        <v>52.461999999999996</v>
      </c>
      <c r="W12" s="250">
        <f>14.743+52.191</f>
        <v>66.933999999999997</v>
      </c>
      <c r="X12" s="250">
        <f>22.977+60.338</f>
        <v>83.314999999999998</v>
      </c>
      <c r="Y12" s="8">
        <f t="shared" ref="Y12:AK12" si="9">SUM(Y9:Y11)</f>
        <v>102.9</v>
      </c>
      <c r="Z12" s="8">
        <f t="shared" si="9"/>
        <v>124.69999999999997</v>
      </c>
      <c r="AA12" s="8">
        <f>SUM(AA9:AA11)</f>
        <v>160.89999999999998</v>
      </c>
      <c r="AB12" s="8">
        <f t="shared" ca="1" si="9"/>
        <v>205.80632413071771</v>
      </c>
      <c r="AC12" s="8">
        <f t="shared" ca="1" si="9"/>
        <v>246.4456554850602</v>
      </c>
      <c r="AD12" s="8">
        <f t="shared" ca="1" si="9"/>
        <v>303.86653925459285</v>
      </c>
      <c r="AE12" s="8">
        <f t="shared" ca="1" si="9"/>
        <v>373.28438706209869</v>
      </c>
      <c r="AF12" s="8">
        <f t="shared" ca="1" si="9"/>
        <v>460.55281737431369</v>
      </c>
      <c r="AG12" s="8">
        <f t="shared" ca="1" si="9"/>
        <v>625.56930938520338</v>
      </c>
      <c r="AH12" s="8">
        <f t="shared" ca="1" si="9"/>
        <v>774.41014577904468</v>
      </c>
      <c r="AI12" s="8">
        <f t="shared" ca="1" si="9"/>
        <v>959.56839671579814</v>
      </c>
      <c r="AJ12" s="8">
        <f t="shared" ca="1" si="9"/>
        <v>1190.1644672923967</v>
      </c>
      <c r="AK12" s="8">
        <f t="shared" ca="1" si="9"/>
        <v>1477.0959759674288</v>
      </c>
      <c r="AL12" s="8">
        <f t="shared" ref="AL12" ca="1" si="10">SUM(AL9:AL11)</f>
        <v>1833.6635065768082</v>
      </c>
      <c r="AM12" s="61"/>
      <c r="AN12" s="73">
        <f t="shared" ca="1" si="4"/>
        <v>0.24820312943946354</v>
      </c>
      <c r="AO12" s="73"/>
    </row>
    <row r="13" spans="1:42">
      <c r="A13" s="39"/>
      <c r="B13"/>
      <c r="D13" s="67" t="s">
        <v>7</v>
      </c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76"/>
      <c r="R13" s="76"/>
      <c r="S13" s="76"/>
      <c r="T13" s="85"/>
      <c r="U13" s="76"/>
      <c r="V13" s="76"/>
      <c r="W13" s="76"/>
      <c r="X13" s="76"/>
      <c r="Y13" s="76">
        <f>-Y41-Y42</f>
        <v>-49.4</v>
      </c>
      <c r="Z13" s="76">
        <f>-Z41-Z42</f>
        <v>-61.5</v>
      </c>
      <c r="AA13" s="76">
        <f>-AA41-AA42</f>
        <v>-69.099999999999994</v>
      </c>
      <c r="AB13" s="76">
        <f>-AB41-AB42</f>
        <v>-78.041548958136133</v>
      </c>
      <c r="AC13" s="76">
        <f t="shared" ref="AC13:AK13" ca="1" si="11">-AC41-AC42</f>
        <v>-136.14440588268093</v>
      </c>
      <c r="AD13" s="76">
        <f t="shared" ca="1" si="11"/>
        <v>-149.11483378560021</v>
      </c>
      <c r="AE13" s="76">
        <f t="shared" ca="1" si="11"/>
        <v>-169.13375022770873</v>
      </c>
      <c r="AF13" s="76">
        <f t="shared" ca="1" si="11"/>
        <v>-192.11808732635737</v>
      </c>
      <c r="AG13" s="76">
        <f t="shared" ca="1" si="11"/>
        <v>-223.94917860021383</v>
      </c>
      <c r="AH13" s="76">
        <f t="shared" ca="1" si="11"/>
        <v>-349.0032092727742</v>
      </c>
      <c r="AI13" s="76">
        <f t="shared" ca="1" si="11"/>
        <v>-394.68409573861084</v>
      </c>
      <c r="AJ13" s="76">
        <f t="shared" ca="1" si="11"/>
        <v>-456.89039601247077</v>
      </c>
      <c r="AK13" s="76">
        <f t="shared" ca="1" si="11"/>
        <v>-537.81514748254335</v>
      </c>
      <c r="AL13" s="76">
        <f t="shared" ref="AL13" ca="1" si="12">-AL41-AL42</f>
        <v>-640.33669514290762</v>
      </c>
      <c r="AM13" s="7"/>
      <c r="AN13" s="73">
        <f t="shared" ca="1" si="4"/>
        <v>0.22776570534767515</v>
      </c>
      <c r="AO13" s="73"/>
    </row>
    <row r="14" spans="1:42">
      <c r="A14" s="6"/>
      <c r="B14"/>
      <c r="D14" s="67" t="s">
        <v>107</v>
      </c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>
        <v>0</v>
      </c>
      <c r="Z14" s="165">
        <v>0</v>
      </c>
      <c r="AA14" s="165">
        <v>0</v>
      </c>
      <c r="AB14" s="165">
        <v>0</v>
      </c>
      <c r="AC14" s="165">
        <v>0</v>
      </c>
      <c r="AD14" s="165">
        <v>0</v>
      </c>
      <c r="AE14" s="165">
        <v>0</v>
      </c>
      <c r="AF14" s="165">
        <v>0</v>
      </c>
      <c r="AG14" s="165">
        <v>0</v>
      </c>
      <c r="AH14" s="165">
        <v>0</v>
      </c>
      <c r="AI14" s="165">
        <v>0</v>
      </c>
      <c r="AJ14" s="165">
        <v>0</v>
      </c>
      <c r="AK14" s="165">
        <v>0</v>
      </c>
      <c r="AL14" s="165">
        <v>0</v>
      </c>
      <c r="AM14" s="7"/>
    </row>
    <row r="15" spans="1:42">
      <c r="A15" s="6"/>
      <c r="B15"/>
      <c r="D15" s="67" t="s">
        <v>255</v>
      </c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>
        <v>0</v>
      </c>
      <c r="Z15" s="165">
        <v>0</v>
      </c>
      <c r="AA15" s="165">
        <v>0</v>
      </c>
      <c r="AB15" s="165">
        <v>0</v>
      </c>
      <c r="AC15" s="165">
        <v>0</v>
      </c>
      <c r="AD15" s="165">
        <v>0</v>
      </c>
      <c r="AE15" s="165">
        <v>0</v>
      </c>
      <c r="AF15" s="165">
        <v>0</v>
      </c>
      <c r="AG15" s="165">
        <v>0</v>
      </c>
      <c r="AH15" s="165">
        <v>0</v>
      </c>
      <c r="AI15" s="165">
        <v>0</v>
      </c>
      <c r="AJ15" s="165">
        <v>0</v>
      </c>
      <c r="AK15" s="165">
        <v>0</v>
      </c>
      <c r="AL15" s="165">
        <v>0</v>
      </c>
      <c r="AM15" s="7"/>
    </row>
    <row r="16" spans="1:42">
      <c r="A16" s="6"/>
      <c r="B16"/>
      <c r="D16" s="67" t="s">
        <v>108</v>
      </c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>
        <v>0</v>
      </c>
      <c r="Z16" s="165">
        <v>0</v>
      </c>
      <c r="AA16" s="165">
        <v>0</v>
      </c>
      <c r="AB16" s="165">
        <v>0</v>
      </c>
      <c r="AC16" s="165">
        <v>0</v>
      </c>
      <c r="AD16" s="165">
        <v>0</v>
      </c>
      <c r="AE16" s="165">
        <v>0</v>
      </c>
      <c r="AF16" s="165">
        <v>0</v>
      </c>
      <c r="AG16" s="165">
        <v>0</v>
      </c>
      <c r="AH16" s="165">
        <v>0</v>
      </c>
      <c r="AI16" s="165">
        <v>0</v>
      </c>
      <c r="AJ16" s="165">
        <v>0</v>
      </c>
      <c r="AK16" s="165">
        <v>0</v>
      </c>
      <c r="AL16" s="165">
        <v>0</v>
      </c>
      <c r="AM16" s="7"/>
    </row>
    <row r="17" spans="1:48">
      <c r="A17" s="6"/>
      <c r="B17"/>
      <c r="D17" s="67" t="s">
        <v>131</v>
      </c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251"/>
      <c r="S17" s="251"/>
      <c r="T17" s="165"/>
      <c r="U17" s="165"/>
      <c r="V17" s="165"/>
      <c r="W17" s="165"/>
      <c r="X17" s="165"/>
      <c r="Y17" s="165">
        <v>0</v>
      </c>
      <c r="Z17" s="165">
        <v>0</v>
      </c>
      <c r="AA17" s="165">
        <v>0</v>
      </c>
      <c r="AB17" s="165">
        <v>0</v>
      </c>
      <c r="AC17" s="165">
        <v>0</v>
      </c>
      <c r="AD17" s="165">
        <v>0</v>
      </c>
      <c r="AE17" s="165">
        <v>0</v>
      </c>
      <c r="AF17" s="165">
        <v>0</v>
      </c>
      <c r="AG17" s="165">
        <v>0</v>
      </c>
      <c r="AH17" s="165">
        <v>0</v>
      </c>
      <c r="AI17" s="165">
        <v>0</v>
      </c>
      <c r="AJ17" s="165">
        <v>0</v>
      </c>
      <c r="AK17" s="165">
        <v>0</v>
      </c>
      <c r="AL17" s="165">
        <v>0</v>
      </c>
      <c r="AM17" s="7"/>
    </row>
    <row r="18" spans="1:48" s="3" customFormat="1">
      <c r="A18" s="39"/>
      <c r="D18" s="2" t="s">
        <v>4</v>
      </c>
      <c r="E18" s="2"/>
      <c r="F18" s="2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250">
        <v>10.859</v>
      </c>
      <c r="S18" s="250">
        <v>16.956</v>
      </c>
      <c r="T18" s="8"/>
      <c r="U18" s="8"/>
      <c r="V18" s="8"/>
      <c r="W18" s="8"/>
      <c r="X18" s="8"/>
      <c r="Y18" s="8">
        <f t="shared" ref="Y18:AK18" si="13">+SUM(Y12:Y17)</f>
        <v>53.500000000000007</v>
      </c>
      <c r="Z18" s="8">
        <f t="shared" si="13"/>
        <v>63.199999999999974</v>
      </c>
      <c r="AA18" s="8">
        <f>+SUM(AA12:AA17)</f>
        <v>91.799999999999983</v>
      </c>
      <c r="AB18" s="8">
        <f t="shared" ca="1" si="13"/>
        <v>127.76477517258158</v>
      </c>
      <c r="AC18" s="8">
        <f t="shared" ca="1" si="13"/>
        <v>110.30124960237927</v>
      </c>
      <c r="AD18" s="8">
        <f t="shared" ca="1" si="13"/>
        <v>154.75170546899264</v>
      </c>
      <c r="AE18" s="8">
        <f t="shared" ca="1" si="13"/>
        <v>204.15063683438996</v>
      </c>
      <c r="AF18" s="8">
        <f t="shared" ca="1" si="13"/>
        <v>268.43473004795635</v>
      </c>
      <c r="AG18" s="8">
        <f t="shared" ca="1" si="13"/>
        <v>401.62013078498956</v>
      </c>
      <c r="AH18" s="8">
        <f t="shared" ca="1" si="13"/>
        <v>425.40693650627048</v>
      </c>
      <c r="AI18" s="8">
        <f t="shared" ca="1" si="13"/>
        <v>564.88430097718731</v>
      </c>
      <c r="AJ18" s="8">
        <f t="shared" ca="1" si="13"/>
        <v>733.27407127992592</v>
      </c>
      <c r="AK18" s="8">
        <f t="shared" ca="1" si="13"/>
        <v>939.28082848488543</v>
      </c>
      <c r="AL18" s="8">
        <f t="shared" ref="AL18" ca="1" si="14">+SUM(AL12:AL17)</f>
        <v>1193.3268114339007</v>
      </c>
      <c r="AM18" s="61"/>
      <c r="AN18" s="73">
        <f ca="1">(AK18/AA18)^(1/10)-1</f>
        <v>0.261813814160053</v>
      </c>
      <c r="AO18" s="73"/>
    </row>
    <row r="19" spans="1:48">
      <c r="A19" s="6"/>
      <c r="B19"/>
      <c r="D19" s="67" t="s">
        <v>109</v>
      </c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>
        <v>0</v>
      </c>
      <c r="Z19" s="165">
        <v>0</v>
      </c>
      <c r="AA19" s="165">
        <v>0</v>
      </c>
      <c r="AB19" s="165">
        <v>0</v>
      </c>
      <c r="AC19" s="165">
        <v>0</v>
      </c>
      <c r="AD19" s="165">
        <v>0</v>
      </c>
      <c r="AE19" s="165">
        <v>0</v>
      </c>
      <c r="AF19" s="165">
        <v>0</v>
      </c>
      <c r="AG19" s="165">
        <v>0</v>
      </c>
      <c r="AH19" s="165">
        <v>0</v>
      </c>
      <c r="AI19" s="165">
        <v>0</v>
      </c>
      <c r="AJ19" s="165">
        <v>0</v>
      </c>
      <c r="AK19" s="165">
        <v>0</v>
      </c>
      <c r="AL19" s="165">
        <v>0</v>
      </c>
      <c r="AM19" s="7"/>
    </row>
    <row r="20" spans="1:48">
      <c r="A20" s="6"/>
      <c r="B20"/>
      <c r="D20" s="67" t="s">
        <v>110</v>
      </c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>
        <v>-5.7</v>
      </c>
      <c r="Z20" s="165">
        <v>-4.5</v>
      </c>
      <c r="AA20" s="165">
        <v>-6.3470000000000004</v>
      </c>
      <c r="AB20" s="76">
        <f>-AB273-AB282</f>
        <v>-70.100711776305587</v>
      </c>
      <c r="AC20" s="76">
        <f t="shared" ref="AC20:AL20" ca="1" si="15">-AC273-AC282</f>
        <v>-46.297819981030266</v>
      </c>
      <c r="AD20" s="76">
        <f t="shared" ca="1" si="15"/>
        <v>-15.781356750043173</v>
      </c>
      <c r="AE20" s="76">
        <f t="shared" ca="1" si="15"/>
        <v>-16.618879562475897</v>
      </c>
      <c r="AF20" s="76">
        <f t="shared" ca="1" si="15"/>
        <v>-19.601851744921465</v>
      </c>
      <c r="AG20" s="76">
        <f t="shared" ca="1" si="15"/>
        <v>-25.686590515173602</v>
      </c>
      <c r="AH20" s="76">
        <f t="shared" ca="1" si="15"/>
        <v>-34.558310750934062</v>
      </c>
      <c r="AI20" s="76">
        <f t="shared" ca="1" si="15"/>
        <v>-44.539004868439527</v>
      </c>
      <c r="AJ20" s="76">
        <f t="shared" ca="1" si="15"/>
        <v>-57.435751635830727</v>
      </c>
      <c r="AK20" s="76">
        <f t="shared" ca="1" si="15"/>
        <v>-74.086048742596205</v>
      </c>
      <c r="AL20" s="76">
        <f t="shared" ca="1" si="15"/>
        <v>-93.185773967521214</v>
      </c>
      <c r="AM20" s="7"/>
    </row>
    <row r="21" spans="1:48" s="3" customFormat="1">
      <c r="A21" s="39"/>
      <c r="D21" s="2" t="s">
        <v>111</v>
      </c>
      <c r="E21" s="2"/>
      <c r="F21" s="2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250">
        <v>7.8840000000000003</v>
      </c>
      <c r="S21" s="250">
        <v>15.02</v>
      </c>
      <c r="T21" s="8"/>
      <c r="U21" s="8"/>
      <c r="V21" s="203"/>
      <c r="W21" s="8"/>
      <c r="X21" s="8"/>
      <c r="Y21" s="8">
        <f t="shared" ref="Y21:AK21" si="16">+SUM(Y18:Y20)</f>
        <v>47.800000000000004</v>
      </c>
      <c r="Z21" s="8">
        <f t="shared" si="16"/>
        <v>58.699999999999974</v>
      </c>
      <c r="AA21" s="8">
        <f>+SUM(AA18:AA20)</f>
        <v>85.452999999999989</v>
      </c>
      <c r="AB21" s="8">
        <f t="shared" ca="1" si="16"/>
        <v>57.664063396275992</v>
      </c>
      <c r="AC21" s="8">
        <f t="shared" ca="1" si="16"/>
        <v>64.003429621348999</v>
      </c>
      <c r="AD21" s="8">
        <f t="shared" ca="1" si="16"/>
        <v>138.97034871894948</v>
      </c>
      <c r="AE21" s="8">
        <f t="shared" ca="1" si="16"/>
        <v>187.53175727191405</v>
      </c>
      <c r="AF21" s="8">
        <f t="shared" ca="1" si="16"/>
        <v>248.83287830303487</v>
      </c>
      <c r="AG21" s="8">
        <f t="shared" ca="1" si="16"/>
        <v>375.93354026981598</v>
      </c>
      <c r="AH21" s="8">
        <f t="shared" ca="1" si="16"/>
        <v>390.8486257553364</v>
      </c>
      <c r="AI21" s="8">
        <f t="shared" ca="1" si="16"/>
        <v>520.34529610874779</v>
      </c>
      <c r="AJ21" s="8">
        <f t="shared" ca="1" si="16"/>
        <v>675.83831964409524</v>
      </c>
      <c r="AK21" s="8">
        <f t="shared" ca="1" si="16"/>
        <v>865.19477974228926</v>
      </c>
      <c r="AL21" s="8">
        <f t="shared" ref="AL21" ca="1" si="17">+SUM(AL18:AL20)</f>
        <v>1100.1410374663794</v>
      </c>
      <c r="AM21" s="61"/>
      <c r="AN21" s="73">
        <f ca="1">(AK21/AA21)^(1/10)-1</f>
        <v>0.26048783205159376</v>
      </c>
      <c r="AO21" s="73"/>
      <c r="AP21" s="7"/>
      <c r="AQ21" s="7"/>
      <c r="AR21"/>
      <c r="AS21" s="62"/>
      <c r="AT21" s="62"/>
      <c r="AU21"/>
      <c r="AV21"/>
    </row>
    <row r="22" spans="1:48">
      <c r="A22" s="6"/>
      <c r="B22"/>
      <c r="D22" s="67" t="s">
        <v>112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>
        <v>-17.8</v>
      </c>
      <c r="Z22" s="77">
        <v>-20.6</v>
      </c>
      <c r="AA22" s="77">
        <v>-28.960999999999999</v>
      </c>
      <c r="AB22" s="72">
        <f t="shared" ref="AB22:AK22" ca="1" si="18">+AB21*-AB23</f>
        <v>-12.109453313217958</v>
      </c>
      <c r="AC22" s="72">
        <f t="shared" ca="1" si="18"/>
        <v>-13.440720220483289</v>
      </c>
      <c r="AD22" s="72">
        <f t="shared" ca="1" si="18"/>
        <v>-29.183773230979391</v>
      </c>
      <c r="AE22" s="72">
        <f t="shared" ca="1" si="18"/>
        <v>-39.38166902710195</v>
      </c>
      <c r="AF22" s="72">
        <f t="shared" ca="1" si="18"/>
        <v>-52.254904443637322</v>
      </c>
      <c r="AG22" s="72">
        <f t="shared" ca="1" si="18"/>
        <v>-78.946043456661357</v>
      </c>
      <c r="AH22" s="72">
        <f t="shared" ca="1" si="18"/>
        <v>-82.078211408620646</v>
      </c>
      <c r="AI22" s="72">
        <f t="shared" ca="1" si="18"/>
        <v>-109.27251218283703</v>
      </c>
      <c r="AJ22" s="72">
        <f t="shared" ca="1" si="18"/>
        <v>-141.92604712526</v>
      </c>
      <c r="AK22" s="72">
        <f t="shared" ca="1" si="18"/>
        <v>-181.69090374588075</v>
      </c>
      <c r="AL22" s="72">
        <f t="shared" ref="AL22" ca="1" si="19">+AL21*-AL23</f>
        <v>-231.02961786793966</v>
      </c>
      <c r="AM22" s="7"/>
    </row>
    <row r="23" spans="1:48">
      <c r="A23" s="39"/>
      <c r="B23"/>
      <c r="D23" s="78" t="s">
        <v>113</v>
      </c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>
        <f>IFERROR(-Y22/Y$134,"na")</f>
        <v>0.33271028037383177</v>
      </c>
      <c r="Z23" s="79">
        <f>IFERROR(-Z22/Z$134,"na")</f>
        <v>0.32594936708860772</v>
      </c>
      <c r="AA23" s="79">
        <f>IFERROR(-AA22/AA$134,"na")</f>
        <v>0.31547930283224407</v>
      </c>
      <c r="AB23" s="80">
        <v>0.21</v>
      </c>
      <c r="AC23" s="80">
        <v>0.21</v>
      </c>
      <c r="AD23" s="80">
        <v>0.21</v>
      </c>
      <c r="AE23" s="80">
        <v>0.21</v>
      </c>
      <c r="AF23" s="80">
        <v>0.21</v>
      </c>
      <c r="AG23" s="80">
        <v>0.21</v>
      </c>
      <c r="AH23" s="80">
        <v>0.21</v>
      </c>
      <c r="AI23" s="80">
        <v>0.21</v>
      </c>
      <c r="AJ23" s="80">
        <v>0.21</v>
      </c>
      <c r="AK23" s="80">
        <v>0.21</v>
      </c>
      <c r="AL23" s="80">
        <v>0.21</v>
      </c>
      <c r="AM23" s="7"/>
    </row>
    <row r="24" spans="1:48" s="67" customFormat="1">
      <c r="A24" s="196"/>
      <c r="D24" s="67" t="s">
        <v>114</v>
      </c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>
        <v>17.5</v>
      </c>
      <c r="Z24" s="77">
        <v>8.3000000000000007</v>
      </c>
      <c r="AA24" s="77">
        <v>7.6319999999999997</v>
      </c>
      <c r="AB24" s="72">
        <f t="shared" ref="AB24:AK24" ca="1" si="20">+AB21*-AB25</f>
        <v>-0.57664063396276044</v>
      </c>
      <c r="AC24" s="72">
        <f t="shared" ca="1" si="20"/>
        <v>-0.64003429621349062</v>
      </c>
      <c r="AD24" s="72">
        <f t="shared" ca="1" si="20"/>
        <v>-1.389703487189496</v>
      </c>
      <c r="AE24" s="72">
        <f t="shared" ca="1" si="20"/>
        <v>-1.8753175727191422</v>
      </c>
      <c r="AF24" s="72">
        <f t="shared" ca="1" si="20"/>
        <v>-2.4883287830303509</v>
      </c>
      <c r="AG24" s="72">
        <f t="shared" ca="1" si="20"/>
        <v>-3.7593354026981629</v>
      </c>
      <c r="AH24" s="72">
        <f t="shared" ca="1" si="20"/>
        <v>-3.9084862575533674</v>
      </c>
      <c r="AI24" s="72">
        <f t="shared" ca="1" si="20"/>
        <v>-5.2034529610874829</v>
      </c>
      <c r="AJ24" s="72">
        <f t="shared" ca="1" si="20"/>
        <v>-6.758383196440958</v>
      </c>
      <c r="AK24" s="72">
        <f t="shared" ca="1" si="20"/>
        <v>-8.6519477974229009</v>
      </c>
      <c r="AL24" s="72">
        <f t="shared" ref="AL24" ca="1" si="21">+AL21*-AL25</f>
        <v>-11.001410374663804</v>
      </c>
      <c r="AM24" s="81"/>
    </row>
    <row r="25" spans="1:48" s="67" customFormat="1">
      <c r="A25" s="39"/>
      <c r="D25" s="78" t="s">
        <v>115</v>
      </c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>
        <f>IFERROR(-Y24/Y$134,"na")</f>
        <v>-0.32710280373831774</v>
      </c>
      <c r="Z25" s="79">
        <f>IFERROR(-Z24/Z$134,"na")</f>
        <v>-0.13132911392405069</v>
      </c>
      <c r="AA25" s="79">
        <f>IFERROR(-AA24/AA$134,"na")</f>
        <v>-8.3137254901960791E-2</v>
      </c>
      <c r="AB25" s="80">
        <f>0.22-AB23</f>
        <v>1.0000000000000009E-2</v>
      </c>
      <c r="AC25" s="80">
        <f t="shared" ref="AC25:AL25" si="22">0.22-AC23</f>
        <v>1.0000000000000009E-2</v>
      </c>
      <c r="AD25" s="80">
        <f t="shared" si="22"/>
        <v>1.0000000000000009E-2</v>
      </c>
      <c r="AE25" s="80">
        <f t="shared" si="22"/>
        <v>1.0000000000000009E-2</v>
      </c>
      <c r="AF25" s="80">
        <f t="shared" si="22"/>
        <v>1.0000000000000009E-2</v>
      </c>
      <c r="AG25" s="80">
        <f t="shared" si="22"/>
        <v>1.0000000000000009E-2</v>
      </c>
      <c r="AH25" s="80">
        <f t="shared" si="22"/>
        <v>1.0000000000000009E-2</v>
      </c>
      <c r="AI25" s="80">
        <f t="shared" si="22"/>
        <v>1.0000000000000009E-2</v>
      </c>
      <c r="AJ25" s="80">
        <f t="shared" si="22"/>
        <v>1.0000000000000009E-2</v>
      </c>
      <c r="AK25" s="80">
        <f t="shared" si="22"/>
        <v>1.0000000000000009E-2</v>
      </c>
      <c r="AL25" s="80">
        <f t="shared" si="22"/>
        <v>1.0000000000000009E-2</v>
      </c>
      <c r="AM25" s="81"/>
    </row>
    <row r="26" spans="1:48" s="3" customFormat="1">
      <c r="A26" s="39"/>
      <c r="D26" s="2" t="s">
        <v>116</v>
      </c>
      <c r="E26" s="2"/>
      <c r="F26" s="2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250">
        <v>5.774</v>
      </c>
      <c r="S26" s="250">
        <v>12.512</v>
      </c>
      <c r="T26" s="8"/>
      <c r="U26" s="8"/>
      <c r="V26" s="8"/>
      <c r="W26" s="8"/>
      <c r="X26" s="8"/>
      <c r="Y26" s="8">
        <f t="shared" ref="Y26:AK26" si="23">+Y21+Y22+Y24</f>
        <v>47.5</v>
      </c>
      <c r="Z26" s="8">
        <f t="shared" si="23"/>
        <v>46.399999999999977</v>
      </c>
      <c r="AA26" s="8">
        <f>+AA21+AA22+AA24</f>
        <v>64.123999999999995</v>
      </c>
      <c r="AB26" s="8">
        <f t="shared" ca="1" si="23"/>
        <v>44.977969449095276</v>
      </c>
      <c r="AC26" s="8">
        <f t="shared" ca="1" si="23"/>
        <v>49.922675104652221</v>
      </c>
      <c r="AD26" s="8">
        <f t="shared" ca="1" si="23"/>
        <v>108.39687200078059</v>
      </c>
      <c r="AE26" s="8">
        <f t="shared" ca="1" si="23"/>
        <v>146.27477067209293</v>
      </c>
      <c r="AF26" s="8">
        <f t="shared" ca="1" si="23"/>
        <v>194.08964507636722</v>
      </c>
      <c r="AG26" s="8">
        <f t="shared" ca="1" si="23"/>
        <v>293.22816141045644</v>
      </c>
      <c r="AH26" s="8">
        <f t="shared" ca="1" si="23"/>
        <v>304.8619280891624</v>
      </c>
      <c r="AI26" s="8">
        <f t="shared" ca="1" si="23"/>
        <v>405.86933096482329</v>
      </c>
      <c r="AJ26" s="8">
        <f t="shared" ca="1" si="23"/>
        <v>527.15388932239432</v>
      </c>
      <c r="AK26" s="8">
        <f t="shared" ca="1" si="23"/>
        <v>674.85192819898566</v>
      </c>
      <c r="AL26" s="8">
        <f t="shared" ref="AL26" ca="1" si="24">+AL21+AL22+AL24</f>
        <v>858.11000922377593</v>
      </c>
      <c r="AM26" s="61"/>
      <c r="AN26" s="73">
        <f ca="1">(AK26/AA26)^(1/10)-1</f>
        <v>0.26537365654980105</v>
      </c>
      <c r="AO26" s="73"/>
    </row>
    <row r="27" spans="1:48">
      <c r="A27" s="6"/>
      <c r="B2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7"/>
    </row>
    <row r="28" spans="1:48">
      <c r="A28" s="6"/>
      <c r="B2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65"/>
      <c r="T28" s="7"/>
      <c r="U28" s="7"/>
      <c r="V28" s="7"/>
      <c r="W28" s="7"/>
      <c r="X28" s="7"/>
      <c r="Y28" s="197"/>
      <c r="Z28" s="85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7"/>
    </row>
    <row r="29" spans="1:48">
      <c r="A29" s="6"/>
      <c r="B29"/>
      <c r="D29" s="67" t="s">
        <v>241</v>
      </c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>
        <v>51.9</v>
      </c>
      <c r="Z29" s="165">
        <v>56.7</v>
      </c>
      <c r="AA29" s="165">
        <v>62.6</v>
      </c>
      <c r="AB29" s="76">
        <f ca="1">+'Expense Forecast'!F5</f>
        <v>92.901522098694045</v>
      </c>
      <c r="AC29" s="76">
        <f ca="1">+'Expense Forecast'!G5</f>
        <v>111.24622436106776</v>
      </c>
      <c r="AD29" s="76">
        <f ca="1">+'Expense Forecast'!H5</f>
        <v>136.01025719311002</v>
      </c>
      <c r="AE29" s="76">
        <f ca="1">+'Expense Forecast'!I5</f>
        <v>164.29502797806484</v>
      </c>
      <c r="AF29" s="76">
        <f ca="1">+'Expense Forecast'!J5</f>
        <v>197.70661120579831</v>
      </c>
      <c r="AG29" s="76">
        <f ca="1">+'Expense Forecast'!K5</f>
        <v>259.8749492861221</v>
      </c>
      <c r="AH29" s="76">
        <f ca="1">+'Expense Forecast'!L5</f>
        <v>308.99939200122486</v>
      </c>
      <c r="AI29" s="76">
        <f ca="1">+'Expense Forecast'!M5</f>
        <v>365.1693267747404</v>
      </c>
      <c r="AJ29" s="76">
        <f ca="1">+'Expense Forecast'!N5</f>
        <v>429.13129966697647</v>
      </c>
      <c r="AK29" s="76">
        <f ca="1">+'Expense Forecast'!O5</f>
        <v>501.52896745856873</v>
      </c>
      <c r="AL29" s="76">
        <f ca="1">+'Expense Forecast'!P5</f>
        <v>582.98397102685908</v>
      </c>
      <c r="AM29" s="7"/>
      <c r="AN29" s="73">
        <f t="shared" ref="AN29:AN43" ca="1" si="25">(AK29/AA29)^(1/10)-1</f>
        <v>0.23132350218199349</v>
      </c>
      <c r="AO29" s="73"/>
    </row>
    <row r="30" spans="1:48">
      <c r="A30" s="6"/>
      <c r="B30"/>
      <c r="D30" s="67" t="s">
        <v>256</v>
      </c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>
        <v>36.6</v>
      </c>
      <c r="Z30" s="165">
        <v>39.4</v>
      </c>
      <c r="AA30" s="165">
        <v>42.8</v>
      </c>
      <c r="AB30" s="76">
        <f ca="1">+'Expense Forecast'!F6</f>
        <v>64.128078199731348</v>
      </c>
      <c r="AC30" s="76">
        <f ca="1">+'Expense Forecast'!G6</f>
        <v>76.791062343118469</v>
      </c>
      <c r="AD30" s="76">
        <f ca="1">+'Expense Forecast'!H6</f>
        <v>94.049072411913244</v>
      </c>
      <c r="AE30" s="76">
        <f ca="1">+'Expense Forecast'!I6</f>
        <v>114.00455234057864</v>
      </c>
      <c r="AF30" s="76">
        <f ca="1">+'Expense Forecast'!J6</f>
        <v>137.90859767989971</v>
      </c>
      <c r="AG30" s="76">
        <f ca="1">+'Expense Forecast'!K6</f>
        <v>182.54267241004547</v>
      </c>
      <c r="AH30" s="76">
        <f ca="1">+'Expense Forecast'!L6</f>
        <v>218.94997862887971</v>
      </c>
      <c r="AI30" s="76">
        <f ca="1">+'Expense Forecast'!M6</f>
        <v>261.47268571369057</v>
      </c>
      <c r="AJ30" s="76">
        <f ca="1">+'Expense Forecast'!N6</f>
        <v>311.04587242827341</v>
      </c>
      <c r="AK30" s="76">
        <f ca="1">+'Expense Forecast'!O6</f>
        <v>368.62937996948568</v>
      </c>
      <c r="AL30" s="76">
        <f ca="1">+'Expense Forecast'!P6</f>
        <v>435.27895445096567</v>
      </c>
      <c r="AM30" s="7"/>
      <c r="AN30" s="73">
        <f t="shared" ca="1" si="25"/>
        <v>0.24026536981869717</v>
      </c>
      <c r="AO30" s="73"/>
    </row>
    <row r="31" spans="1:48">
      <c r="A31" s="6"/>
      <c r="B31"/>
      <c r="D31" s="67" t="s">
        <v>257</v>
      </c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>
        <v>44.9</v>
      </c>
      <c r="Z31" s="165">
        <v>53.4</v>
      </c>
      <c r="AA31" s="165">
        <v>67.8</v>
      </c>
      <c r="AB31" s="76">
        <f ca="1">+'Expense Forecast'!F7</f>
        <v>101.58606780237818</v>
      </c>
      <c r="AC31" s="76">
        <f ca="1">+'Expense Forecast'!G7</f>
        <v>121.64565483325778</v>
      </c>
      <c r="AD31" s="76">
        <f ca="1">+'Expense Forecast'!H7</f>
        <v>149.58111062157573</v>
      </c>
      <c r="AE31" s="76">
        <f ca="1">+'Expense Forecast'!I7</f>
        <v>182.77511031627472</v>
      </c>
      <c r="AF31" s="76">
        <f ca="1">+'Expense Forecast'!J7</f>
        <v>223.76653645559955</v>
      </c>
      <c r="AG31" s="76">
        <f ca="1">+'Expense Forecast'!K7</f>
        <v>300.96323749526761</v>
      </c>
      <c r="AH31" s="76">
        <f ca="1">+'Expense Forecast'!L7</f>
        <v>368.27777723503914</v>
      </c>
      <c r="AI31" s="76">
        <f ca="1">+'Expense Forecast'!M7</f>
        <v>450.47926569383804</v>
      </c>
      <c r="AJ31" s="76">
        <f ca="1">+'Expense Forecast'!N7</f>
        <v>551.09580594485919</v>
      </c>
      <c r="AK31" s="76">
        <f ca="1">+'Expense Forecast'!O7</f>
        <v>674.34649680566213</v>
      </c>
      <c r="AL31" s="76">
        <f ca="1">+'Expense Forecast'!P7</f>
        <v>825.4440443692539</v>
      </c>
      <c r="AM31" s="7"/>
      <c r="AN31" s="73">
        <f t="shared" ca="1" si="25"/>
        <v>0.25824537057202757</v>
      </c>
      <c r="AO31" s="73"/>
    </row>
    <row r="32" spans="1:48">
      <c r="A32" s="6"/>
      <c r="B32"/>
      <c r="D32" s="67" t="s">
        <v>258</v>
      </c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>
        <v>16.7</v>
      </c>
      <c r="Z32" s="165">
        <v>21</v>
      </c>
      <c r="AA32" s="165">
        <v>25.5</v>
      </c>
      <c r="AB32" s="76">
        <f ca="1">+'Expense Forecast'!F8</f>
        <v>38.207149394699755</v>
      </c>
      <c r="AC32" s="76">
        <f ca="1">+'Expense Forecast'!G8</f>
        <v>45.751684339942081</v>
      </c>
      <c r="AD32" s="76">
        <f ca="1">+'Expense Forecast'!H8</f>
        <v>56.230224964919294</v>
      </c>
      <c r="AE32" s="76">
        <f ca="1">+'Expense Forecast'!I8</f>
        <v>68.639685382604412</v>
      </c>
      <c r="AF32" s="76">
        <f ca="1">+'Expense Forecast'!J8</f>
        <v>83.907563872207561</v>
      </c>
      <c r="AG32" s="76">
        <f ca="1">+'Expense Forecast'!K8</f>
        <v>112.62887505202124</v>
      </c>
      <c r="AH32" s="76">
        <f ca="1">+'Expense Forecast'!L8</f>
        <v>137.47531217932746</v>
      </c>
      <c r="AI32" s="76">
        <f ca="1">+'Expense Forecast'!M8</f>
        <v>167.65615178681142</v>
      </c>
      <c r="AJ32" s="76">
        <f ca="1">+'Expense Forecast'!N8</f>
        <v>204.38539557342304</v>
      </c>
      <c r="AK32" s="76">
        <f ca="1">+'Expense Forecast'!O8</f>
        <v>249.0958588571759</v>
      </c>
      <c r="AL32" s="76">
        <f ca="1">+'Expense Forecast'!P8</f>
        <v>303.53883931149471</v>
      </c>
      <c r="AM32" s="7"/>
      <c r="AN32" s="73">
        <f t="shared" ca="1" si="25"/>
        <v>0.25597973649829919</v>
      </c>
      <c r="AO32" s="73"/>
    </row>
    <row r="33" spans="1:41">
      <c r="A33" s="6"/>
      <c r="B33"/>
      <c r="D33" s="67" t="s">
        <v>259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>
        <v>34.9</v>
      </c>
      <c r="Z33" s="165">
        <v>46.7</v>
      </c>
      <c r="AA33" s="165">
        <v>56</v>
      </c>
      <c r="AB33" s="76">
        <f ca="1">+'Expense Forecast'!F9</f>
        <v>83.905896709928882</v>
      </c>
      <c r="AC33" s="76">
        <f ca="1">+'Expense Forecast'!G9</f>
        <v>100.47428717791203</v>
      </c>
      <c r="AD33" s="76">
        <f ca="1">+'Expense Forecast'!H9</f>
        <v>122.99351769935079</v>
      </c>
      <c r="AE33" s="76">
        <f ca="1">+'Expense Forecast'!I9</f>
        <v>148.94186800685185</v>
      </c>
      <c r="AF33" s="76">
        <f ca="1">+'Expense Forecast'!J9</f>
        <v>179.90212365409948</v>
      </c>
      <c r="AG33" s="76">
        <f ca="1">+'Expense Forecast'!K9</f>
        <v>237.65291465033522</v>
      </c>
      <c r="AH33" s="76">
        <f ca="1">+'Expense Forecast'!L9</f>
        <v>284.34191840914775</v>
      </c>
      <c r="AI33" s="76">
        <f ca="1">+'Expense Forecast'!M9</f>
        <v>338.5501413521219</v>
      </c>
      <c r="AJ33" s="76">
        <f ca="1">+'Expense Forecast'!N9</f>
        <v>401.3333518526228</v>
      </c>
      <c r="AK33" s="76">
        <f ca="1">+'Expense Forecast'!O9</f>
        <v>473.7381301544338</v>
      </c>
      <c r="AL33" s="76">
        <f ca="1">+'Expense Forecast'!P9</f>
        <v>556.88702580522806</v>
      </c>
      <c r="AM33" s="7"/>
      <c r="AN33" s="73">
        <f t="shared" ca="1" si="25"/>
        <v>0.23804101161318991</v>
      </c>
      <c r="AO33" s="73"/>
    </row>
    <row r="34" spans="1:41" s="3" customFormat="1">
      <c r="A34" s="39"/>
      <c r="D34" s="2" t="s">
        <v>260</v>
      </c>
      <c r="E34" s="2"/>
      <c r="F34" s="2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>
        <f t="shared" ref="Y34:AK34" si="26">SUM(Y29:Y33)</f>
        <v>185</v>
      </c>
      <c r="Z34" s="8">
        <f t="shared" si="26"/>
        <v>217.2</v>
      </c>
      <c r="AA34" s="8">
        <f t="shared" ref="AA34" si="27">SUM(AA29:AA33)</f>
        <v>254.7</v>
      </c>
      <c r="AB34" s="8">
        <f t="shared" ca="1" si="26"/>
        <v>380.7287142054322</v>
      </c>
      <c r="AC34" s="8">
        <f t="shared" ca="1" si="26"/>
        <v>455.90891305529806</v>
      </c>
      <c r="AD34" s="8">
        <f t="shared" ca="1" si="26"/>
        <v>558.86418289086907</v>
      </c>
      <c r="AE34" s="8">
        <f t="shared" ca="1" si="26"/>
        <v>678.65624402437447</v>
      </c>
      <c r="AF34" s="8">
        <f t="shared" ca="1" si="26"/>
        <v>823.19143286760459</v>
      </c>
      <c r="AG34" s="8">
        <f t="shared" ca="1" si="26"/>
        <v>1093.6626488937916</v>
      </c>
      <c r="AH34" s="8">
        <f t="shared" ca="1" si="26"/>
        <v>1318.0443784536187</v>
      </c>
      <c r="AI34" s="8">
        <f t="shared" ca="1" si="26"/>
        <v>1583.3275713212024</v>
      </c>
      <c r="AJ34" s="8">
        <f t="shared" ca="1" si="26"/>
        <v>1896.991725466155</v>
      </c>
      <c r="AK34" s="8">
        <f t="shared" ca="1" si="26"/>
        <v>2267.3388332453264</v>
      </c>
      <c r="AL34" s="8">
        <f t="shared" ref="AL34" ca="1" si="28">SUM(AL29:AL33)</f>
        <v>2704.1328349638011</v>
      </c>
      <c r="AM34" s="61"/>
      <c r="AN34" s="73">
        <f t="shared" ca="1" si="25"/>
        <v>0.24436775306304725</v>
      </c>
      <c r="AO34" s="73"/>
    </row>
    <row r="35" spans="1:41">
      <c r="A35" s="6"/>
      <c r="B35"/>
      <c r="D35" s="67" t="s">
        <v>261</v>
      </c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>
        <v>2.1</v>
      </c>
      <c r="Z35" s="165">
        <v>3.2</v>
      </c>
      <c r="AA35" s="165">
        <v>3</v>
      </c>
      <c r="AB35" s="76">
        <f ca="1">+'Expense Forecast'!F11</f>
        <v>4.4949587523176184</v>
      </c>
      <c r="AC35" s="76">
        <f ca="1">+'Expense Forecast'!G11</f>
        <v>5.382551098816716</v>
      </c>
      <c r="AD35" s="76">
        <f ca="1">+'Expense Forecast'!H11</f>
        <v>6.6021031603636811</v>
      </c>
      <c r="AE35" s="76">
        <f ca="1">+'Expense Forecast'!I11</f>
        <v>8.0269506095130456</v>
      </c>
      <c r="AF35" s="76">
        <f ca="1">+'Expense Forecast'!J11</f>
        <v>9.7537282383125969</v>
      </c>
      <c r="AG35" s="76">
        <f ca="1">+'Expense Forecast'!K11</f>
        <v>12.988079196003776</v>
      </c>
      <c r="AH35" s="76">
        <f ca="1">+'Expense Forecast'!L11</f>
        <v>15.695564863940191</v>
      </c>
      <c r="AI35" s="76">
        <f ca="1">+'Expense Forecast'!M11</f>
        <v>18.912990026447101</v>
      </c>
      <c r="AJ35" s="76">
        <f ca="1">+'Expense Forecast'!N11</f>
        <v>22.735810201375838</v>
      </c>
      <c r="AK35" s="76">
        <f ca="1">+'Expense Forecast'!O11</f>
        <v>27.269574955556951</v>
      </c>
      <c r="AL35" s="76">
        <f ca="1">+'Expense Forecast'!P11</f>
        <v>32.636894454752444</v>
      </c>
      <c r="AM35" s="7"/>
      <c r="AN35" s="73">
        <f t="shared" ca="1" si="25"/>
        <v>0.24696915640600237</v>
      </c>
      <c r="AO35" s="73"/>
    </row>
    <row r="36" spans="1:41">
      <c r="A36" s="6"/>
      <c r="B36"/>
      <c r="D36" s="67" t="s">
        <v>262</v>
      </c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>
        <v>35.5</v>
      </c>
      <c r="Z36" s="165">
        <v>40</v>
      </c>
      <c r="AA36" s="165">
        <v>45</v>
      </c>
      <c r="AB36" s="76">
        <f ca="1">+'Expense Forecast'!F12</f>
        <v>67.424381284764266</v>
      </c>
      <c r="AC36" s="76">
        <f ca="1">+'Expense Forecast'!G12</f>
        <v>80.738266482250722</v>
      </c>
      <c r="AD36" s="76">
        <f ca="1">+'Expense Forecast'!H12</f>
        <v>98.834076722692586</v>
      </c>
      <c r="AE36" s="76">
        <f ca="1">+'Expense Forecast'!I12</f>
        <v>119.68542964836308</v>
      </c>
      <c r="AF36" s="76">
        <f ca="1">+'Expense Forecast'!J12</f>
        <v>144.56420650775848</v>
      </c>
      <c r="AG36" s="76">
        <f ca="1">+'Expense Forecast'!K12</f>
        <v>190.97109212973365</v>
      </c>
      <c r="AH36" s="76">
        <f ca="1">+'Expense Forecast'!L12</f>
        <v>228.48904157877939</v>
      </c>
      <c r="AI36" s="76">
        <f ca="1">+'Expense Forecast'!M12</f>
        <v>272.04922072938365</v>
      </c>
      <c r="AJ36" s="76">
        <f ca="1">+'Expense Forecast'!N12</f>
        <v>322.50001488157187</v>
      </c>
      <c r="AK36" s="76">
        <f ca="1">+'Expense Forecast'!O12</f>
        <v>380.68242601695567</v>
      </c>
      <c r="AL36" s="76">
        <f ca="1">+'Expense Forecast'!P12</f>
        <v>447.49850287920106</v>
      </c>
      <c r="AM36" s="7"/>
      <c r="AN36" s="73">
        <f t="shared" ca="1" si="25"/>
        <v>0.23804101161318991</v>
      </c>
      <c r="AO36" s="73"/>
    </row>
    <row r="37" spans="1:41">
      <c r="A37" s="6"/>
      <c r="B37"/>
      <c r="D37" s="67" t="s">
        <v>263</v>
      </c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>
        <v>6</v>
      </c>
      <c r="Z37" s="165">
        <v>3.2</v>
      </c>
      <c r="AA37" s="165">
        <v>3.3</v>
      </c>
      <c r="AB37" s="76">
        <f ca="1">+'Expense Forecast'!F13</f>
        <v>4.9444546275493799</v>
      </c>
      <c r="AC37" s="76">
        <f ca="1">+'Expense Forecast'!G13</f>
        <v>5.9208062086983873</v>
      </c>
      <c r="AD37" s="76">
        <f ca="1">+'Expense Forecast'!H13</f>
        <v>7.2550656585593289</v>
      </c>
      <c r="AE37" s="76">
        <f ca="1">+'Expense Forecast'!I13</f>
        <v>8.8032359801041231</v>
      </c>
      <c r="AF37" s="76">
        <f ca="1">+'Expense Forecast'!J13</f>
        <v>10.665015029555175</v>
      </c>
      <c r="AG37" s="76">
        <f ca="1">+'Expense Forecast'!K13</f>
        <v>14.144942056622408</v>
      </c>
      <c r="AH37" s="76">
        <f ca="1">+'Expense Forecast'!L13</f>
        <v>17.008459272610786</v>
      </c>
      <c r="AI37" s="76">
        <f ca="1">+'Expense Forecast'!M13</f>
        <v>20.372595091685046</v>
      </c>
      <c r="AJ37" s="76">
        <f ca="1">+'Expense Forecast'!N13</f>
        <v>24.319860911007609</v>
      </c>
      <c r="AK37" s="76">
        <f ca="1">+'Expense Forecast'!O13</f>
        <v>28.937424019111667</v>
      </c>
      <c r="AL37" s="76">
        <f ca="1">+'Expense Forecast'!P13</f>
        <v>34.32318094356954</v>
      </c>
      <c r="AM37" s="7"/>
      <c r="AN37" s="73">
        <f t="shared" ca="1" si="25"/>
        <v>0.24249483714921261</v>
      </c>
      <c r="AO37" s="73"/>
    </row>
    <row r="38" spans="1:41">
      <c r="A38" s="6"/>
      <c r="B38"/>
      <c r="D38" s="67" t="s">
        <v>264</v>
      </c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>
        <v>12</v>
      </c>
      <c r="Z38" s="165">
        <v>14.6</v>
      </c>
      <c r="AA38" s="165">
        <v>12.9</v>
      </c>
      <c r="AB38" s="76">
        <f ca="1">+'Expense Forecast'!F14</f>
        <v>20.248718950916512</v>
      </c>
      <c r="AC38" s="76">
        <f ca="1">+'Expense Forecast'!G14</f>
        <v>24.247111140383875</v>
      </c>
      <c r="AD38" s="76">
        <f ca="1">+'Expense Forecast'!H14</f>
        <v>29.740902808114491</v>
      </c>
      <c r="AE38" s="76">
        <f ca="1">+'Expense Forecast'!I14</f>
        <v>36.159501317139728</v>
      </c>
      <c r="AF38" s="76">
        <f ca="1">+'Expense Forecast'!J14</f>
        <v>43.938223397351038</v>
      </c>
      <c r="AG38" s="76">
        <f ca="1">+'Expense Forecast'!K14</f>
        <v>58.508204378188445</v>
      </c>
      <c r="AH38" s="76">
        <f ca="1">+'Expense Forecast'!L14</f>
        <v>70.704782672797265</v>
      </c>
      <c r="AI38" s="76">
        <f ca="1">+'Expense Forecast'!M14</f>
        <v>85.198516976280771</v>
      </c>
      <c r="AJ38" s="76">
        <f ca="1">+'Expense Forecast'!N14</f>
        <v>102.41941166905499</v>
      </c>
      <c r="AK38" s="76">
        <f ca="1">+'Expense Forecast'!O14</f>
        <v>122.8429424188423</v>
      </c>
      <c r="AL38" s="76">
        <f ca="1">+'Expense Forecast'!P14</f>
        <v>147.02143882950392</v>
      </c>
      <c r="AM38" s="7"/>
      <c r="AN38" s="73">
        <f t="shared" ca="1" si="25"/>
        <v>0.25278357272225405</v>
      </c>
      <c r="AO38" s="73"/>
    </row>
    <row r="39" spans="1:41">
      <c r="A39" s="6"/>
      <c r="B39"/>
      <c r="D39" s="67" t="s">
        <v>265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>
        <v>6.6</v>
      </c>
      <c r="Z39" s="165">
        <v>7</v>
      </c>
      <c r="AA39" s="165">
        <v>9.5</v>
      </c>
      <c r="AB39" s="76">
        <f ca="1">+'Expense Forecast'!F15</f>
        <v>14.234036049005791</v>
      </c>
      <c r="AC39" s="76">
        <f ca="1">+'Expense Forecast'!G15</f>
        <v>17.044745146252932</v>
      </c>
      <c r="AD39" s="76">
        <f ca="1">+'Expense Forecast'!H15</f>
        <v>20.906660007818321</v>
      </c>
      <c r="AE39" s="76">
        <f ca="1">+'Expense Forecast'!I15</f>
        <v>25.418676930124647</v>
      </c>
      <c r="AF39" s="76">
        <f ca="1">+'Expense Forecast'!J15</f>
        <v>30.886806087989893</v>
      </c>
      <c r="AG39" s="76">
        <f ca="1">+'Expense Forecast'!K15</f>
        <v>41.128917454011955</v>
      </c>
      <c r="AH39" s="76">
        <f ca="1">+'Expense Forecast'!L15</f>
        <v>49.702622069143942</v>
      </c>
      <c r="AI39" s="76">
        <f ca="1">+'Expense Forecast'!M15</f>
        <v>59.891135083749148</v>
      </c>
      <c r="AJ39" s="76">
        <f ca="1">+'Expense Forecast'!N15</f>
        <v>71.996732304356826</v>
      </c>
      <c r="AK39" s="76">
        <f ca="1">+'Expense Forecast'!O15</f>
        <v>86.353654025930339</v>
      </c>
      <c r="AL39" s="76">
        <f ca="1">+'Expense Forecast'!P15</f>
        <v>103.35016577338274</v>
      </c>
      <c r="AM39" s="7"/>
      <c r="AN39" s="73">
        <f t="shared" ca="1" si="25"/>
        <v>0.24696915640600237</v>
      </c>
      <c r="AO39" s="73"/>
    </row>
    <row r="40" spans="1:41">
      <c r="A40" s="6"/>
      <c r="B40"/>
      <c r="D40" s="67" t="s">
        <v>266</v>
      </c>
      <c r="G40" s="165"/>
      <c r="H40" s="165"/>
      <c r="I40" s="165"/>
      <c r="J40" s="165"/>
      <c r="K40" s="165"/>
      <c r="L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>
        <v>5.9</v>
      </c>
      <c r="Z40" s="165">
        <v>7.5</v>
      </c>
      <c r="AA40" s="165">
        <v>4.7</v>
      </c>
      <c r="AB40" s="76">
        <f ca="1">+'Expense Forecast'!F16</f>
        <v>7.0421020452976029</v>
      </c>
      <c r="AC40" s="76">
        <f ca="1">+'Expense Forecast'!G16</f>
        <v>8.4326633881461888</v>
      </c>
      <c r="AD40" s="76">
        <f ca="1">+'Expense Forecast'!H16</f>
        <v>10.343294951236434</v>
      </c>
      <c r="AE40" s="76">
        <f ca="1">+'Expense Forecast'!I16</f>
        <v>12.575555954903773</v>
      </c>
      <c r="AF40" s="76">
        <f ca="1">+'Expense Forecast'!J16</f>
        <v>15.280840906689736</v>
      </c>
      <c r="AG40" s="76">
        <f ca="1">+'Expense Forecast'!K16</f>
        <v>20.347990740405915</v>
      </c>
      <c r="AH40" s="76">
        <f ca="1">+'Expense Forecast'!L16</f>
        <v>24.589718286839631</v>
      </c>
      <c r="AI40" s="76">
        <f ca="1">+'Expense Forecast'!M16</f>
        <v>29.630351041433787</v>
      </c>
      <c r="AJ40" s="76">
        <f ca="1">+'Expense Forecast'!N16</f>
        <v>35.61943598215548</v>
      </c>
      <c r="AK40" s="76">
        <f ca="1">+'Expense Forecast'!O16</f>
        <v>42.722334097039223</v>
      </c>
      <c r="AL40" s="76">
        <f ca="1">+'Expense Forecast'!P16</f>
        <v>51.131134645778836</v>
      </c>
      <c r="AM40" s="7"/>
      <c r="AN40" s="73">
        <f t="shared" ca="1" si="25"/>
        <v>0.24696915640600237</v>
      </c>
      <c r="AO40" s="73"/>
    </row>
    <row r="41" spans="1:41">
      <c r="A41" s="6"/>
      <c r="B41"/>
      <c r="D41" s="67" t="s">
        <v>7</v>
      </c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>
        <v>12.1</v>
      </c>
      <c r="Z41" s="165">
        <v>15.2</v>
      </c>
      <c r="AA41" s="165">
        <v>18.7</v>
      </c>
      <c r="AB41" s="191">
        <f t="shared" ref="AB41:AL41" si="29">-AB330-AB342</f>
        <v>21.360821685408858</v>
      </c>
      <c r="AC41" s="191">
        <f t="shared" ca="1" si="29"/>
        <v>30.546693235326714</v>
      </c>
      <c r="AD41" s="191">
        <f t="shared" ca="1" si="29"/>
        <v>36.156503830876858</v>
      </c>
      <c r="AE41" s="191">
        <f t="shared" ca="1" si="29"/>
        <v>43.387695582932963</v>
      </c>
      <c r="AF41" s="191">
        <f t="shared" ca="1" si="29"/>
        <v>51.669072795024412</v>
      </c>
      <c r="AG41" s="191">
        <f t="shared" ca="1" si="29"/>
        <v>61.56834234009456</v>
      </c>
      <c r="AH41" s="191">
        <f t="shared" ca="1" si="29"/>
        <v>80.491595857627274</v>
      </c>
      <c r="AI41" s="191">
        <f t="shared" ca="1" si="29"/>
        <v>95.612472692039773</v>
      </c>
      <c r="AJ41" s="191">
        <f t="shared" ca="1" si="29"/>
        <v>113.38199200805767</v>
      </c>
      <c r="AK41" s="191">
        <f t="shared" ca="1" si="29"/>
        <v>134.29381403301812</v>
      </c>
      <c r="AL41" s="191">
        <f t="shared" ca="1" si="29"/>
        <v>158.89202471010537</v>
      </c>
      <c r="AM41" s="7"/>
      <c r="AN41" s="73">
        <f t="shared" ca="1" si="25"/>
        <v>0.21792750983240738</v>
      </c>
      <c r="AO41" s="73"/>
    </row>
    <row r="42" spans="1:41">
      <c r="A42" s="6"/>
      <c r="B42"/>
      <c r="D42" s="67" t="s">
        <v>267</v>
      </c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>
        <v>37.299999999999997</v>
      </c>
      <c r="Z42" s="165">
        <v>46.3</v>
      </c>
      <c r="AA42" s="165">
        <v>50.4</v>
      </c>
      <c r="AB42" s="191">
        <f t="shared" ref="AB42:AL42" si="30">-SUM(AB316)</f>
        <v>56.680727272727275</v>
      </c>
      <c r="AC42" s="191">
        <f t="shared" ca="1" si="30"/>
        <v>105.59771264735421</v>
      </c>
      <c r="AD42" s="191">
        <f t="shared" ca="1" si="30"/>
        <v>112.95832995472335</v>
      </c>
      <c r="AE42" s="191">
        <f t="shared" ca="1" si="30"/>
        <v>125.74605464477577</v>
      </c>
      <c r="AF42" s="191">
        <f t="shared" ca="1" si="30"/>
        <v>140.44901453133295</v>
      </c>
      <c r="AG42" s="191">
        <f t="shared" ca="1" si="30"/>
        <v>162.38083626011928</v>
      </c>
      <c r="AH42" s="191">
        <f t="shared" ca="1" si="30"/>
        <v>268.51161341514694</v>
      </c>
      <c r="AI42" s="191">
        <f t="shared" ca="1" si="30"/>
        <v>299.07162304657106</v>
      </c>
      <c r="AJ42" s="191">
        <f ca="1">-SUM(AJ316)</f>
        <v>343.50840400441308</v>
      </c>
      <c r="AK42" s="191">
        <f ca="1">-SUM(AK316)</f>
        <v>403.52133344952529</v>
      </c>
      <c r="AL42" s="191">
        <f t="shared" ca="1" si="30"/>
        <v>481.44467043280224</v>
      </c>
      <c r="AM42" s="7"/>
      <c r="AN42" s="73">
        <f t="shared" ca="1" si="25"/>
        <v>0.23124249520887741</v>
      </c>
      <c r="AO42" s="73"/>
    </row>
    <row r="43" spans="1:41" s="3" customFormat="1">
      <c r="A43" s="39"/>
      <c r="D43" s="2" t="s">
        <v>268</v>
      </c>
      <c r="E43" s="2"/>
      <c r="F43" s="2"/>
      <c r="G43" s="8"/>
      <c r="H43" s="8"/>
      <c r="I43" s="8"/>
      <c r="J43" s="8"/>
      <c r="K43" s="8"/>
      <c r="L43" s="98"/>
      <c r="M43" s="98"/>
      <c r="N43" s="98"/>
      <c r="O43" s="98"/>
      <c r="P43" s="98"/>
      <c r="Q43" s="8"/>
      <c r="R43" s="8"/>
      <c r="S43" s="8"/>
      <c r="T43" s="8"/>
      <c r="U43" s="8"/>
      <c r="V43" s="8"/>
      <c r="W43" s="8"/>
      <c r="X43" s="8"/>
      <c r="Y43" s="8">
        <f>SUM(Y34:Y42)</f>
        <v>302.5</v>
      </c>
      <c r="Z43" s="8">
        <f t="shared" ref="Z43:AL43" si="31">SUM(Z34:Z42)</f>
        <v>354.2</v>
      </c>
      <c r="AA43" s="8">
        <f t="shared" ref="AA43" si="32">SUM(AA34:AA42)</f>
        <v>402.19999999999993</v>
      </c>
      <c r="AB43" s="8">
        <f t="shared" ca="1" si="31"/>
        <v>577.15891487341946</v>
      </c>
      <c r="AC43" s="8">
        <f t="shared" ca="1" si="31"/>
        <v>733.81946240252785</v>
      </c>
      <c r="AD43" s="8">
        <f t="shared" ca="1" si="31"/>
        <v>881.66111998525412</v>
      </c>
      <c r="AE43" s="8">
        <f t="shared" ca="1" si="31"/>
        <v>1058.4593446922315</v>
      </c>
      <c r="AF43" s="8">
        <f t="shared" ca="1" si="31"/>
        <v>1270.3983403616191</v>
      </c>
      <c r="AG43" s="8">
        <f t="shared" ca="1" si="31"/>
        <v>1655.7010534489718</v>
      </c>
      <c r="AH43" s="8">
        <f t="shared" ca="1" si="31"/>
        <v>2073.2377764705043</v>
      </c>
      <c r="AI43" s="8">
        <f t="shared" ca="1" si="31"/>
        <v>2464.0664760087925</v>
      </c>
      <c r="AJ43" s="8">
        <f t="shared" ca="1" si="31"/>
        <v>2933.4733874281492</v>
      </c>
      <c r="AK43" s="8">
        <f t="shared" ca="1" si="31"/>
        <v>3493.9623362613052</v>
      </c>
      <c r="AL43" s="8">
        <f t="shared" ca="1" si="31"/>
        <v>4160.4308476328979</v>
      </c>
      <c r="AM43" s="61"/>
      <c r="AN43" s="73">
        <f t="shared" ca="1" si="25"/>
        <v>0.24133104013135864</v>
      </c>
      <c r="AO43" s="73"/>
    </row>
    <row r="44" spans="1:41">
      <c r="A44" s="6"/>
      <c r="B44"/>
      <c r="G44" s="7"/>
      <c r="H44" s="7"/>
      <c r="I44" s="7"/>
      <c r="J44" s="7"/>
      <c r="K44" s="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"/>
    </row>
    <row r="45" spans="1:41">
      <c r="A45" s="6"/>
      <c r="B45"/>
      <c r="D45" s="67" t="s">
        <v>241</v>
      </c>
      <c r="G45" s="165"/>
      <c r="H45" s="165"/>
      <c r="I45" s="165"/>
      <c r="J45" s="165"/>
      <c r="K45" s="165"/>
      <c r="L45" s="165"/>
      <c r="M45" s="165"/>
      <c r="N45" s="165"/>
      <c r="O45" s="199"/>
      <c r="P45" s="165"/>
      <c r="Q45" s="79"/>
      <c r="R45" s="79"/>
      <c r="S45" s="79"/>
      <c r="T45" s="79"/>
      <c r="U45" s="79"/>
      <c r="V45" s="79"/>
      <c r="W45" s="79"/>
      <c r="X45" s="79"/>
      <c r="Y45" s="79">
        <f t="shared" ref="Y45:AL45" si="33">+Y29/Y$7</f>
        <v>0.14578651685393257</v>
      </c>
      <c r="Z45" s="79">
        <f t="shared" si="33"/>
        <v>0.13584091998083375</v>
      </c>
      <c r="AA45" s="79">
        <f t="shared" si="33"/>
        <v>0.12672064777327935</v>
      </c>
      <c r="AB45" s="79">
        <f t="shared" ca="1" si="33"/>
        <v>0.13178947368421054</v>
      </c>
      <c r="AC45" s="79">
        <f t="shared" ca="1" si="33"/>
        <v>0.13178947368421054</v>
      </c>
      <c r="AD45" s="79">
        <f t="shared" ca="1" si="33"/>
        <v>0.13123173879433461</v>
      </c>
      <c r="AE45" s="79">
        <f t="shared" ca="1" si="33"/>
        <v>0.13012334005107082</v>
      </c>
      <c r="AF45" s="79">
        <f t="shared" ca="1" si="33"/>
        <v>0.12847827032543355</v>
      </c>
      <c r="AG45" s="79">
        <f t="shared" ca="1" si="33"/>
        <v>0.12631715032035018</v>
      </c>
      <c r="AH45" s="79">
        <f t="shared" ca="1" si="33"/>
        <v>0.12366679840332187</v>
      </c>
      <c r="AI45" s="79">
        <f t="shared" ca="1" si="33"/>
        <v>0.12055967681921516</v>
      </c>
      <c r="AJ45" s="79">
        <f t="shared" ca="1" si="33"/>
        <v>0.11703323026728836</v>
      </c>
      <c r="AK45" s="79">
        <f t="shared" ca="1" si="33"/>
        <v>0.1131291356735858</v>
      </c>
      <c r="AL45" s="79">
        <f t="shared" ca="1" si="33"/>
        <v>0.10889248414887681</v>
      </c>
      <c r="AM45" s="7"/>
    </row>
    <row r="46" spans="1:41">
      <c r="A46" s="6"/>
      <c r="B46"/>
      <c r="D46" s="67" t="s">
        <v>256</v>
      </c>
      <c r="G46" s="165"/>
      <c r="H46" s="165"/>
      <c r="I46" s="165"/>
      <c r="J46" s="165"/>
      <c r="K46" s="165"/>
      <c r="L46" s="165"/>
      <c r="M46" s="165"/>
      <c r="N46" s="165"/>
      <c r="O46" s="199"/>
      <c r="P46" s="165"/>
      <c r="Q46" s="79"/>
      <c r="R46" s="79"/>
      <c r="S46" s="79"/>
      <c r="T46" s="79"/>
      <c r="U46" s="79"/>
      <c r="V46" s="79"/>
      <c r="W46" s="79"/>
      <c r="X46" s="79"/>
      <c r="Y46" s="79">
        <f t="shared" ref="Y46:AL46" si="34">+Y30/Y$7</f>
        <v>0.10280898876404494</v>
      </c>
      <c r="Z46" s="79">
        <f t="shared" si="34"/>
        <v>9.4393866794441783E-2</v>
      </c>
      <c r="AA46" s="79">
        <f t="shared" si="34"/>
        <v>8.663967611336032E-2</v>
      </c>
      <c r="AB46" s="79">
        <f t="shared" ca="1" si="34"/>
        <v>9.0971659919028336E-2</v>
      </c>
      <c r="AC46" s="79">
        <f t="shared" ca="1" si="34"/>
        <v>9.0971659919028336E-2</v>
      </c>
      <c r="AD46" s="79">
        <f t="shared" ca="1" si="34"/>
        <v>9.0744797924217802E-2</v>
      </c>
      <c r="AE46" s="79">
        <f t="shared" ca="1" si="34"/>
        <v>9.0292769745678514E-2</v>
      </c>
      <c r="AF46" s="79">
        <f t="shared" ca="1" si="34"/>
        <v>8.9618945895927504E-2</v>
      </c>
      <c r="AG46" s="79">
        <f t="shared" ca="1" si="34"/>
        <v>8.8728329737203779E-2</v>
      </c>
      <c r="AH46" s="79">
        <f t="shared" ca="1" si="34"/>
        <v>8.7627495614625572E-2</v>
      </c>
      <c r="AI46" s="79">
        <f t="shared" ca="1" si="34"/>
        <v>8.6324508044291939E-2</v>
      </c>
      <c r="AJ46" s="79">
        <f t="shared" ca="1" si="34"/>
        <v>8.4828823345763207E-2</v>
      </c>
      <c r="AK46" s="79">
        <f t="shared" ca="1" si="34"/>
        <v>8.3151175397027932E-2</v>
      </c>
      <c r="AL46" s="79">
        <f t="shared" ca="1" si="34"/>
        <v>8.1303447441967006E-2</v>
      </c>
      <c r="AM46" s="7"/>
    </row>
    <row r="47" spans="1:41">
      <c r="A47" s="6"/>
      <c r="B47"/>
      <c r="D47" s="67" t="s">
        <v>257</v>
      </c>
      <c r="G47" s="165"/>
      <c r="H47" s="165"/>
      <c r="I47" s="165"/>
      <c r="J47" s="165"/>
      <c r="K47" s="165"/>
      <c r="L47" s="165"/>
      <c r="M47" s="165"/>
      <c r="N47" s="165"/>
      <c r="O47" s="199"/>
      <c r="P47" s="165"/>
      <c r="Q47" s="79"/>
      <c r="R47" s="79"/>
      <c r="S47" s="79"/>
      <c r="T47" s="79"/>
      <c r="U47" s="79"/>
      <c r="V47" s="79"/>
      <c r="W47" s="79"/>
      <c r="X47" s="79"/>
      <c r="Y47" s="79">
        <f t="shared" ref="Y47:AL47" si="35">+Y31/Y$7</f>
        <v>0.12612359550561797</v>
      </c>
      <c r="Z47" s="79">
        <f t="shared" si="35"/>
        <v>0.12793483469094394</v>
      </c>
      <c r="AA47" s="79">
        <f t="shared" si="35"/>
        <v>0.13724696356275304</v>
      </c>
      <c r="AB47" s="79">
        <f t="shared" ca="1" si="35"/>
        <v>0.1441093117408907</v>
      </c>
      <c r="AC47" s="79">
        <f t="shared" ca="1" si="35"/>
        <v>0.1441093117408907</v>
      </c>
      <c r="AD47" s="79">
        <f t="shared" ca="1" si="35"/>
        <v>0.14432580044155302</v>
      </c>
      <c r="AE47" s="79">
        <f t="shared" ca="1" si="35"/>
        <v>0.14475975399408877</v>
      </c>
      <c r="AF47" s="79">
        <f t="shared" ca="1" si="35"/>
        <v>0.1454131320403986</v>
      </c>
      <c r="AG47" s="79">
        <f t="shared" ca="1" si="35"/>
        <v>0.14628889246932564</v>
      </c>
      <c r="AH47" s="79">
        <f t="shared" ca="1" si="35"/>
        <v>0.14739101374532326</v>
      </c>
      <c r="AI47" s="79">
        <f t="shared" ca="1" si="35"/>
        <v>0.14872452504563205</v>
      </c>
      <c r="AJ47" s="79">
        <f t="shared" ca="1" si="35"/>
        <v>0.15029554452572796</v>
      </c>
      <c r="AK47" s="79">
        <f t="shared" ca="1" si="35"/>
        <v>0.15211132612083311</v>
      </c>
      <c r="AL47" s="79">
        <f t="shared" ca="1" si="35"/>
        <v>0.15418031538490207</v>
      </c>
      <c r="AM47" s="7"/>
      <c r="AN47" s="199"/>
    </row>
    <row r="48" spans="1:41">
      <c r="A48" s="6"/>
      <c r="B48"/>
      <c r="D48" s="67" t="s">
        <v>258</v>
      </c>
      <c r="G48" s="165"/>
      <c r="H48" s="165"/>
      <c r="I48" s="165"/>
      <c r="J48" s="165"/>
      <c r="K48" s="165"/>
      <c r="L48" s="165"/>
      <c r="M48" s="165"/>
      <c r="N48" s="165"/>
      <c r="O48" s="199"/>
      <c r="P48" s="165"/>
      <c r="Q48" s="79"/>
      <c r="R48" s="79"/>
      <c r="S48" s="79"/>
      <c r="T48" s="79"/>
      <c r="U48" s="79"/>
      <c r="V48" s="79"/>
      <c r="W48" s="79"/>
      <c r="X48" s="79"/>
      <c r="Y48" s="79">
        <f t="shared" ref="Y48:AL48" si="36">+Y32/Y$7</f>
        <v>4.691011235955056E-2</v>
      </c>
      <c r="Z48" s="79">
        <f t="shared" si="36"/>
        <v>5.031145184475324E-2</v>
      </c>
      <c r="AA48" s="79">
        <f t="shared" si="36"/>
        <v>5.1619433198380568E-2</v>
      </c>
      <c r="AB48" s="79">
        <f t="shared" ca="1" si="36"/>
        <v>5.4200404858299599E-2</v>
      </c>
      <c r="AC48" s="79">
        <f t="shared" ca="1" si="36"/>
        <v>5.4200404858299599E-2</v>
      </c>
      <c r="AD48" s="79">
        <f t="shared" ca="1" si="36"/>
        <v>5.4254659517817418E-2</v>
      </c>
      <c r="AE48" s="79">
        <f t="shared" ca="1" si="36"/>
        <v>5.4363331818121835E-2</v>
      </c>
      <c r="AF48" s="79">
        <f t="shared" ca="1" si="36"/>
        <v>5.4526748538017034E-2</v>
      </c>
      <c r="AG48" s="79">
        <f t="shared" ca="1" si="36"/>
        <v>5.4745401892100941E-2</v>
      </c>
      <c r="AH48" s="79">
        <f t="shared" ca="1" si="36"/>
        <v>5.5019952002517976E-2</v>
      </c>
      <c r="AI48" s="79">
        <f t="shared" ca="1" si="36"/>
        <v>5.5351230221588853E-2</v>
      </c>
      <c r="AJ48" s="79">
        <f t="shared" ca="1" si="36"/>
        <v>5.5740243328738899E-2</v>
      </c>
      <c r="AK48" s="79">
        <f t="shared" ca="1" si="36"/>
        <v>5.6188178631396364E-2</v>
      </c>
      <c r="AL48" s="79">
        <f t="shared" ca="1" si="36"/>
        <v>5.6696410006052446E-2</v>
      </c>
      <c r="AM48" s="7"/>
    </row>
    <row r="49" spans="1:40">
      <c r="A49" s="6"/>
      <c r="B49"/>
      <c r="D49" s="67" t="s">
        <v>259</v>
      </c>
      <c r="G49" s="165"/>
      <c r="H49" s="165"/>
      <c r="I49" s="165"/>
      <c r="J49" s="165"/>
      <c r="K49" s="165"/>
      <c r="L49" s="165"/>
      <c r="M49" s="165"/>
      <c r="N49" s="165"/>
      <c r="O49" s="199"/>
      <c r="P49" s="165"/>
      <c r="Q49" s="79"/>
      <c r="R49" s="79"/>
      <c r="S49" s="79"/>
      <c r="T49" s="79"/>
      <c r="U49" s="79"/>
      <c r="V49" s="79"/>
      <c r="W49" s="79"/>
      <c r="X49" s="79"/>
      <c r="Y49" s="79">
        <f t="shared" ref="Y49:AL49" si="37">+Y33/Y$7</f>
        <v>9.8033707865168532E-2</v>
      </c>
      <c r="Z49" s="79">
        <f t="shared" si="37"/>
        <v>0.11188308576904649</v>
      </c>
      <c r="AA49" s="79">
        <f t="shared" si="37"/>
        <v>0.11336032388663968</v>
      </c>
      <c r="AB49" s="79">
        <f t="shared" ca="1" si="37"/>
        <v>0.11902834008097167</v>
      </c>
      <c r="AC49" s="79">
        <f t="shared" ca="1" si="37"/>
        <v>0.11902834008097167</v>
      </c>
      <c r="AD49" s="79">
        <f t="shared" ca="1" si="37"/>
        <v>0.11867232311163678</v>
      </c>
      <c r="AE49" s="79">
        <f t="shared" ca="1" si="37"/>
        <v>0.11796348055696998</v>
      </c>
      <c r="AF49" s="79">
        <f t="shared" ca="1" si="37"/>
        <v>0.11690814755249367</v>
      </c>
      <c r="AG49" s="79">
        <f t="shared" ca="1" si="37"/>
        <v>0.11551570871459468</v>
      </c>
      <c r="AH49" s="79">
        <f t="shared" ca="1" si="37"/>
        <v>0.11379845919366238</v>
      </c>
      <c r="AI49" s="79">
        <f t="shared" ca="1" si="37"/>
        <v>0.11177142392819046</v>
      </c>
      <c r="AJ49" s="79">
        <f t="shared" ca="1" si="37"/>
        <v>0.10945213881569767</v>
      </c>
      <c r="AK49" s="79">
        <f t="shared" ca="1" si="37"/>
        <v>0.10686039825689461</v>
      </c>
      <c r="AL49" s="79">
        <f t="shared" ca="1" si="37"/>
        <v>0.10401797415355889</v>
      </c>
      <c r="AM49" s="7"/>
    </row>
    <row r="50" spans="1:40" s="3" customFormat="1">
      <c r="A50" s="39"/>
      <c r="D50" s="2" t="s">
        <v>260</v>
      </c>
      <c r="E50" s="2"/>
      <c r="F50" s="2"/>
      <c r="G50" s="8"/>
      <c r="H50" s="8"/>
      <c r="I50" s="8"/>
      <c r="J50" s="8"/>
      <c r="K50" s="8"/>
      <c r="L50" s="8"/>
      <c r="M50" s="8"/>
      <c r="N50" s="8"/>
      <c r="O50" s="200"/>
      <c r="P50" s="8"/>
      <c r="Q50" s="201"/>
      <c r="R50" s="201"/>
      <c r="S50" s="201"/>
      <c r="T50" s="201"/>
      <c r="U50" s="201"/>
      <c r="V50" s="201"/>
      <c r="W50" s="201"/>
      <c r="X50" s="201"/>
      <c r="Y50" s="201">
        <f t="shared" ref="Y50:AL50" si="38">+Y34/Y$7</f>
        <v>0.5196629213483146</v>
      </c>
      <c r="Z50" s="201">
        <f t="shared" si="38"/>
        <v>0.52036415908001921</v>
      </c>
      <c r="AA50" s="201">
        <f t="shared" si="38"/>
        <v>0.51558704453441295</v>
      </c>
      <c r="AB50" s="201">
        <f t="shared" ca="1" si="38"/>
        <v>0.54009919028340081</v>
      </c>
      <c r="AC50" s="201">
        <f t="shared" ca="1" si="38"/>
        <v>0.54009919028340081</v>
      </c>
      <c r="AD50" s="201">
        <f t="shared" ca="1" si="38"/>
        <v>0.53922931978955957</v>
      </c>
      <c r="AE50" s="201">
        <f t="shared" ca="1" si="38"/>
        <v>0.53750267616592995</v>
      </c>
      <c r="AF50" s="201">
        <f t="shared" ca="1" si="38"/>
        <v>0.53494524435227031</v>
      </c>
      <c r="AG50" s="201">
        <f t="shared" ca="1" si="38"/>
        <v>0.53159548313357519</v>
      </c>
      <c r="AH50" s="201">
        <f t="shared" ca="1" si="38"/>
        <v>0.52750371895945103</v>
      </c>
      <c r="AI50" s="201">
        <f t="shared" ca="1" si="38"/>
        <v>0.52273136405891851</v>
      </c>
      <c r="AJ50" s="201">
        <f t="shared" ca="1" si="38"/>
        <v>0.5173499802832161</v>
      </c>
      <c r="AK50" s="201">
        <f t="shared" ca="1" si="38"/>
        <v>0.51144021407973783</v>
      </c>
      <c r="AL50" s="201">
        <f t="shared" ca="1" si="38"/>
        <v>0.50509063113535713</v>
      </c>
      <c r="AM50" s="61"/>
    </row>
    <row r="51" spans="1:40">
      <c r="A51" s="6"/>
      <c r="B51"/>
      <c r="D51" s="67" t="s">
        <v>261</v>
      </c>
      <c r="G51" s="165"/>
      <c r="H51" s="165"/>
      <c r="I51" s="165"/>
      <c r="J51" s="165"/>
      <c r="K51" s="165"/>
      <c r="L51" s="165"/>
      <c r="M51" s="165"/>
      <c r="N51" s="165"/>
      <c r="O51" s="199"/>
      <c r="P51" s="165"/>
      <c r="Q51" s="79"/>
      <c r="R51" s="79"/>
      <c r="S51" s="79"/>
      <c r="T51" s="79"/>
      <c r="U51" s="79"/>
      <c r="V51" s="79"/>
      <c r="W51" s="79"/>
      <c r="X51" s="79"/>
      <c r="Y51" s="79">
        <f t="shared" ref="Y51:AL51" si="39">+Y35/Y$7</f>
        <v>5.8988764044943824E-3</v>
      </c>
      <c r="Z51" s="79">
        <f t="shared" si="39"/>
        <v>7.6665069477719226E-3</v>
      </c>
      <c r="AA51" s="79">
        <f t="shared" si="39"/>
        <v>6.0728744939271256E-3</v>
      </c>
      <c r="AB51" s="79">
        <f t="shared" ca="1" si="39"/>
        <v>6.3765182186234825E-3</v>
      </c>
      <c r="AC51" s="79">
        <f t="shared" ca="1" si="39"/>
        <v>6.3765182186234825E-3</v>
      </c>
      <c r="AD51" s="79">
        <f t="shared" ca="1" si="39"/>
        <v>6.3701480705529306E-3</v>
      </c>
      <c r="AE51" s="79">
        <f t="shared" ca="1" si="39"/>
        <v>6.3574268594072574E-3</v>
      </c>
      <c r="AF51" s="79">
        <f t="shared" ca="1" si="39"/>
        <v>6.3383926599111552E-3</v>
      </c>
      <c r="AG51" s="79">
        <f t="shared" ca="1" si="39"/>
        <v>6.3131023466517491E-3</v>
      </c>
      <c r="AH51" s="79">
        <f t="shared" ca="1" si="39"/>
        <v>6.2816313109362353E-3</v>
      </c>
      <c r="AI51" s="79">
        <f t="shared" ca="1" si="39"/>
        <v>6.244073086346706E-3</v>
      </c>
      <c r="AJ51" s="79">
        <f t="shared" ca="1" si="39"/>
        <v>6.2005388855949388E-3</v>
      </c>
      <c r="AK51" s="79">
        <f t="shared" ca="1" si="39"/>
        <v>6.151157051886679E-3</v>
      </c>
      <c r="AL51" s="79">
        <f t="shared" ca="1" si="39"/>
        <v>6.0960724285830511E-3</v>
      </c>
      <c r="AM51" s="7"/>
    </row>
    <row r="52" spans="1:40">
      <c r="A52" s="6"/>
      <c r="B52"/>
      <c r="D52" s="67" t="s">
        <v>262</v>
      </c>
      <c r="G52" s="165"/>
      <c r="H52" s="165"/>
      <c r="I52" s="165"/>
      <c r="J52" s="165"/>
      <c r="K52" s="165"/>
      <c r="L52" s="165"/>
      <c r="M52" s="165"/>
      <c r="N52" s="165"/>
      <c r="O52" s="199"/>
      <c r="P52" s="165"/>
      <c r="Q52" s="79"/>
      <c r="R52" s="79"/>
      <c r="S52" s="79"/>
      <c r="T52" s="79"/>
      <c r="U52" s="79"/>
      <c r="V52" s="79"/>
      <c r="W52" s="79"/>
      <c r="X52" s="79"/>
      <c r="Y52" s="79">
        <f t="shared" ref="Y52:AL52" si="40">+Y36/Y$7</f>
        <v>9.9719101123595499E-2</v>
      </c>
      <c r="Z52" s="79">
        <f t="shared" si="40"/>
        <v>9.5831336847149021E-2</v>
      </c>
      <c r="AA52" s="79">
        <f t="shared" si="40"/>
        <v>9.1093117408906882E-2</v>
      </c>
      <c r="AB52" s="79">
        <f t="shared" ca="1" si="40"/>
        <v>9.5647773279352213E-2</v>
      </c>
      <c r="AC52" s="79">
        <f t="shared" ca="1" si="40"/>
        <v>9.5647773279352213E-2</v>
      </c>
      <c r="AD52" s="79">
        <f t="shared" ca="1" si="40"/>
        <v>9.5361688214708112E-2</v>
      </c>
      <c r="AE52" s="79">
        <f t="shared" ca="1" si="40"/>
        <v>9.4792082590422294E-2</v>
      </c>
      <c r="AF52" s="79">
        <f t="shared" ca="1" si="40"/>
        <v>9.3944047140396669E-2</v>
      </c>
      <c r="AG52" s="79">
        <f t="shared" ca="1" si="40"/>
        <v>9.2825123074227855E-2</v>
      </c>
      <c r="AH52" s="79">
        <f t="shared" ca="1" si="40"/>
        <v>9.1445190423478678E-2</v>
      </c>
      <c r="AI52" s="79">
        <f t="shared" ca="1" si="40"/>
        <v>8.9816322799438769E-2</v>
      </c>
      <c r="AJ52" s="79">
        <f t="shared" ca="1" si="40"/>
        <v>8.795261154832848E-2</v>
      </c>
      <c r="AK52" s="79">
        <f t="shared" ca="1" si="40"/>
        <v>8.5869962885004592E-2</v>
      </c>
      <c r="AL52" s="79">
        <f t="shared" ca="1" si="40"/>
        <v>8.3585872087681229E-2</v>
      </c>
      <c r="AM52" s="7"/>
    </row>
    <row r="53" spans="1:40">
      <c r="A53" s="6"/>
      <c r="B53"/>
      <c r="D53" s="67" t="s">
        <v>263</v>
      </c>
      <c r="G53" s="165"/>
      <c r="H53" s="165"/>
      <c r="I53" s="165"/>
      <c r="J53" s="165"/>
      <c r="K53" s="165"/>
      <c r="L53" s="165"/>
      <c r="M53" s="165"/>
      <c r="N53" s="165"/>
      <c r="O53" s="199"/>
      <c r="P53" s="165"/>
      <c r="Q53" s="79"/>
      <c r="R53" s="79"/>
      <c r="S53" s="79"/>
      <c r="T53" s="79"/>
      <c r="U53" s="79"/>
      <c r="V53" s="79"/>
      <c r="W53" s="79"/>
      <c r="X53" s="79"/>
      <c r="Y53" s="79">
        <f t="shared" ref="Y53:AL53" si="41">+Y37/Y$7</f>
        <v>1.6853932584269662E-2</v>
      </c>
      <c r="Z53" s="79">
        <f t="shared" si="41"/>
        <v>7.6665069477719226E-3</v>
      </c>
      <c r="AA53" s="79">
        <f t="shared" si="41"/>
        <v>6.6801619433198376E-3</v>
      </c>
      <c r="AB53" s="79">
        <f t="shared" ca="1" si="41"/>
        <v>7.0141700404858301E-3</v>
      </c>
      <c r="AC53" s="79">
        <f t="shared" ca="1" si="41"/>
        <v>7.0141700404858301E-3</v>
      </c>
      <c r="AD53" s="79">
        <f t="shared" ca="1" si="41"/>
        <v>7.000169701083663E-3</v>
      </c>
      <c r="AE53" s="79">
        <f t="shared" ca="1" si="41"/>
        <v>6.9722528008689839E-3</v>
      </c>
      <c r="AF53" s="79">
        <f t="shared" ca="1" si="41"/>
        <v>6.9305860620194355E-3</v>
      </c>
      <c r="AG53" s="79">
        <f t="shared" ca="1" si="41"/>
        <v>6.8754174919407373E-3</v>
      </c>
      <c r="AH53" s="79">
        <f t="shared" ca="1" si="41"/>
        <v>6.8070739246267869E-3</v>
      </c>
      <c r="AI53" s="79">
        <f t="shared" ca="1" si="41"/>
        <v>6.7259577958401874E-3</v>
      </c>
      <c r="AJ53" s="79">
        <f t="shared" ca="1" si="41"/>
        <v>6.6325431966280995E-3</v>
      </c>
      <c r="AK53" s="79">
        <f t="shared" ca="1" si="41"/>
        <v>6.5273712593133552E-3</v>
      </c>
      <c r="AL53" s="79">
        <f t="shared" ca="1" si="41"/>
        <v>6.4110449387715356E-3</v>
      </c>
      <c r="AM53" s="7"/>
    </row>
    <row r="54" spans="1:40">
      <c r="A54" s="6"/>
      <c r="B54"/>
      <c r="D54" s="67" t="s">
        <v>264</v>
      </c>
      <c r="G54" s="165"/>
      <c r="H54" s="165"/>
      <c r="I54" s="165"/>
      <c r="J54" s="165"/>
      <c r="K54" s="165"/>
      <c r="L54" s="165"/>
      <c r="M54" s="165"/>
      <c r="N54" s="165"/>
      <c r="O54" s="199"/>
      <c r="P54" s="165"/>
      <c r="Q54" s="79"/>
      <c r="R54" s="79"/>
      <c r="S54" s="79"/>
      <c r="T54" s="79"/>
      <c r="U54" s="79"/>
      <c r="V54" s="79"/>
      <c r="W54" s="79"/>
      <c r="X54" s="79"/>
      <c r="Y54" s="79">
        <f t="shared" ref="Y54:AL54" si="42">+Y38/Y$7</f>
        <v>3.3707865168539325E-2</v>
      </c>
      <c r="Z54" s="79">
        <f t="shared" si="42"/>
        <v>3.4978437949209393E-2</v>
      </c>
      <c r="AA54" s="79">
        <f t="shared" si="42"/>
        <v>2.6113360323886642E-2</v>
      </c>
      <c r="AB54" s="79">
        <f t="shared" ca="1" si="42"/>
        <v>2.8724696356275309E-2</v>
      </c>
      <c r="AC54" s="79">
        <f t="shared" ca="1" si="42"/>
        <v>2.8724696356275309E-2</v>
      </c>
      <c r="AD54" s="79">
        <f t="shared" ca="1" si="42"/>
        <v>2.8696000355919394E-2</v>
      </c>
      <c r="AE54" s="79">
        <f t="shared" ca="1" si="42"/>
        <v>2.8638694328567939E-2</v>
      </c>
      <c r="AF54" s="79">
        <f t="shared" ca="1" si="42"/>
        <v>2.8552949791790256E-2</v>
      </c>
      <c r="AG54" s="79">
        <f t="shared" ca="1" si="42"/>
        <v>2.843902295205979E-2</v>
      </c>
      <c r="AH54" s="79">
        <f t="shared" ca="1" si="42"/>
        <v>2.8297253429265146E-2</v>
      </c>
      <c r="AI54" s="79">
        <f t="shared" ca="1" si="42"/>
        <v>2.8128062569923739E-2</v>
      </c>
      <c r="AJ54" s="79">
        <f t="shared" ca="1" si="42"/>
        <v>2.7931951360822924E-2</v>
      </c>
      <c r="AK54" s="79">
        <f t="shared" ca="1" si="42"/>
        <v>2.7709497957546667E-2</v>
      </c>
      <c r="AL54" s="79">
        <f t="shared" ca="1" si="42"/>
        <v>2.7461354844950325E-2</v>
      </c>
      <c r="AM54" s="7"/>
    </row>
    <row r="55" spans="1:40">
      <c r="A55" s="6"/>
      <c r="B55"/>
      <c r="D55" s="67" t="s">
        <v>265</v>
      </c>
      <c r="G55" s="165"/>
      <c r="H55" s="165"/>
      <c r="I55" s="165"/>
      <c r="J55" s="165"/>
      <c r="K55" s="165"/>
      <c r="L55" s="165"/>
      <c r="M55" s="165"/>
      <c r="N55" s="165"/>
      <c r="O55" s="199"/>
      <c r="P55" s="165"/>
      <c r="Q55" s="79"/>
      <c r="R55" s="79"/>
      <c r="S55" s="79"/>
      <c r="T55" s="79"/>
      <c r="U55" s="79"/>
      <c r="V55" s="79"/>
      <c r="W55" s="79"/>
      <c r="X55" s="79"/>
      <c r="Y55" s="79">
        <f t="shared" ref="Y55:AL55" si="43">+Y39/Y$7</f>
        <v>1.8539325842696627E-2</v>
      </c>
      <c r="Z55" s="79">
        <f t="shared" si="43"/>
        <v>1.6770483948251078E-2</v>
      </c>
      <c r="AA55" s="79">
        <f t="shared" si="43"/>
        <v>1.9230769230769232E-2</v>
      </c>
      <c r="AB55" s="79">
        <f t="shared" ca="1" si="43"/>
        <v>2.0192307692307693E-2</v>
      </c>
      <c r="AC55" s="79">
        <f t="shared" ca="1" si="43"/>
        <v>2.0192307692307693E-2</v>
      </c>
      <c r="AD55" s="79">
        <f t="shared" ca="1" si="43"/>
        <v>2.0172135556750945E-2</v>
      </c>
      <c r="AE55" s="79">
        <f t="shared" ca="1" si="43"/>
        <v>2.0131851721456318E-2</v>
      </c>
      <c r="AF55" s="79">
        <f t="shared" ca="1" si="43"/>
        <v>2.0071576756385327E-2</v>
      </c>
      <c r="AG55" s="79">
        <f t="shared" ca="1" si="43"/>
        <v>1.9991490764397206E-2</v>
      </c>
      <c r="AH55" s="79">
        <f t="shared" ca="1" si="43"/>
        <v>1.9891832484631413E-2</v>
      </c>
      <c r="AI55" s="79">
        <f t="shared" ca="1" si="43"/>
        <v>1.9772898106764566E-2</v>
      </c>
      <c r="AJ55" s="79">
        <f t="shared" ca="1" si="43"/>
        <v>1.9635039804383976E-2</v>
      </c>
      <c r="AK55" s="79">
        <f t="shared" ca="1" si="43"/>
        <v>1.947866399764115E-2</v>
      </c>
      <c r="AL55" s="79">
        <f t="shared" ca="1" si="43"/>
        <v>1.9304229357179663E-2</v>
      </c>
      <c r="AM55" s="7"/>
    </row>
    <row r="56" spans="1:40">
      <c r="A56" s="6"/>
      <c r="B56"/>
      <c r="D56" s="67" t="s">
        <v>269</v>
      </c>
      <c r="G56" s="165"/>
      <c r="H56" s="165"/>
      <c r="I56" s="165"/>
      <c r="J56" s="165"/>
      <c r="K56" s="165"/>
      <c r="L56" s="165"/>
      <c r="M56" s="165"/>
      <c r="N56" s="165"/>
      <c r="O56" s="199"/>
      <c r="P56" s="165"/>
      <c r="Q56" s="79"/>
      <c r="R56" s="79"/>
      <c r="S56" s="79"/>
      <c r="T56" s="79"/>
      <c r="U56" s="79"/>
      <c r="V56" s="79"/>
      <c r="W56" s="79"/>
      <c r="X56" s="79"/>
      <c r="Y56" s="79">
        <f t="shared" ref="Y56:AL56" si="44">+Y40/Y$7</f>
        <v>1.657303370786517E-2</v>
      </c>
      <c r="Z56" s="79">
        <f t="shared" si="44"/>
        <v>1.7968375658840442E-2</v>
      </c>
      <c r="AA56" s="79">
        <f t="shared" si="44"/>
        <v>9.5141700404858306E-3</v>
      </c>
      <c r="AB56" s="79">
        <f t="shared" ca="1" si="44"/>
        <v>9.9898785425101225E-3</v>
      </c>
      <c r="AC56" s="79">
        <f t="shared" ca="1" si="44"/>
        <v>9.9898785425101225E-3</v>
      </c>
      <c r="AD56" s="79">
        <f t="shared" ca="1" si="44"/>
        <v>9.9798986438662581E-3</v>
      </c>
      <c r="AE56" s="79">
        <f t="shared" ca="1" si="44"/>
        <v>9.959968746404705E-3</v>
      </c>
      <c r="AF56" s="79">
        <f t="shared" ca="1" si="44"/>
        <v>9.9301485005274769E-3</v>
      </c>
      <c r="AG56" s="79">
        <f t="shared" ca="1" si="44"/>
        <v>9.890527009754407E-3</v>
      </c>
      <c r="AH56" s="79">
        <f t="shared" ca="1" si="44"/>
        <v>9.8412223871334348E-3</v>
      </c>
      <c r="AI56" s="79">
        <f t="shared" ca="1" si="44"/>
        <v>9.7823811686098376E-3</v>
      </c>
      <c r="AJ56" s="79">
        <f t="shared" ca="1" si="44"/>
        <v>9.7141775874320709E-3</v>
      </c>
      <c r="AK56" s="79">
        <f t="shared" ca="1" si="44"/>
        <v>9.6368127146224634E-3</v>
      </c>
      <c r="AL56" s="79">
        <f t="shared" ca="1" si="44"/>
        <v>9.550513471446781E-3</v>
      </c>
      <c r="AM56" s="7"/>
    </row>
    <row r="57" spans="1:40">
      <c r="A57" s="6"/>
      <c r="B57"/>
      <c r="D57" s="67" t="s">
        <v>7</v>
      </c>
      <c r="G57" s="165"/>
      <c r="H57" s="165"/>
      <c r="I57" s="165"/>
      <c r="J57" s="165"/>
      <c r="K57" s="165"/>
      <c r="L57" s="165"/>
      <c r="M57" s="165"/>
      <c r="N57" s="165"/>
      <c r="O57" s="199"/>
      <c r="P57" s="165"/>
      <c r="Q57" s="79"/>
      <c r="R57" s="79"/>
      <c r="S57" s="79"/>
      <c r="T57" s="79"/>
      <c r="U57" s="79"/>
      <c r="V57" s="79"/>
      <c r="W57" s="79"/>
      <c r="X57" s="79"/>
      <c r="Y57" s="79">
        <f t="shared" ref="Y57:AL57" si="45">+Y41/Y$7</f>
        <v>3.3988764044943817E-2</v>
      </c>
      <c r="Z57" s="79">
        <f t="shared" si="45"/>
        <v>3.641590800191663E-2</v>
      </c>
      <c r="AA57" s="79">
        <f t="shared" si="45"/>
        <v>3.7854251012145748E-2</v>
      </c>
      <c r="AB57" s="79">
        <f t="shared" ca="1" si="45"/>
        <v>3.0302317806931583E-2</v>
      </c>
      <c r="AC57" s="79">
        <f t="shared" ca="1" si="45"/>
        <v>3.6187588813896013E-2</v>
      </c>
      <c r="AD57" s="79">
        <f t="shared" ca="1" si="45"/>
        <v>3.4886198764502857E-2</v>
      </c>
      <c r="AE57" s="79">
        <f t="shared" ca="1" si="45"/>
        <v>3.436349800630667E-2</v>
      </c>
      <c r="AF57" s="79">
        <f t="shared" ca="1" si="45"/>
        <v>3.3576788664460011E-2</v>
      </c>
      <c r="AG57" s="79">
        <f t="shared" ca="1" si="45"/>
        <v>2.9926461075653287E-2</v>
      </c>
      <c r="AH57" s="79">
        <f t="shared" ca="1" si="45"/>
        <v>3.2214102084859093E-2</v>
      </c>
      <c r="AI57" s="79">
        <f t="shared" ca="1" si="45"/>
        <v>3.1566202203913311E-2</v>
      </c>
      <c r="AJ57" s="79">
        <f t="shared" ca="1" si="45"/>
        <v>3.0921680122471859E-2</v>
      </c>
      <c r="AK57" s="79">
        <f t="shared" ca="1" si="45"/>
        <v>3.0292453863334751E-2</v>
      </c>
      <c r="AL57" s="79">
        <f t="shared" ca="1" si="45"/>
        <v>2.967859862708121E-2</v>
      </c>
      <c r="AM57" s="7"/>
    </row>
    <row r="58" spans="1:40">
      <c r="A58" s="6"/>
      <c r="B58"/>
      <c r="D58" s="67" t="s">
        <v>267</v>
      </c>
      <c r="G58" s="165"/>
      <c r="H58" s="165"/>
      <c r="I58" s="165"/>
      <c r="J58" s="165"/>
      <c r="K58" s="165"/>
      <c r="L58" s="165"/>
      <c r="M58" s="165"/>
      <c r="N58" s="165"/>
      <c r="O58" s="199"/>
      <c r="P58" s="165"/>
      <c r="Q58" s="79"/>
      <c r="R58" s="79"/>
      <c r="S58" s="79"/>
      <c r="T58" s="79"/>
      <c r="U58" s="79"/>
      <c r="V58" s="79"/>
      <c r="W58" s="79"/>
      <c r="X58" s="79"/>
      <c r="Y58" s="79">
        <f t="shared" ref="Y58:AL58" si="46">+Y42/Y$7</f>
        <v>0.1047752808988764</v>
      </c>
      <c r="Z58" s="79">
        <f t="shared" si="46"/>
        <v>0.11092477240057498</v>
      </c>
      <c r="AA58" s="79">
        <f t="shared" si="46"/>
        <v>0.10202429149797571</v>
      </c>
      <c r="AB58" s="79">
        <f t="shared" ca="1" si="46"/>
        <v>8.0406898041727709E-2</v>
      </c>
      <c r="AC58" s="79">
        <f t="shared" ca="1" si="46"/>
        <v>0.1250978813166953</v>
      </c>
      <c r="AD58" s="79">
        <f t="shared" ca="1" si="46"/>
        <v>0.10898970678524277</v>
      </c>
      <c r="AE58" s="79">
        <f t="shared" ca="1" si="46"/>
        <v>9.9592159482801035E-2</v>
      </c>
      <c r="AF58" s="79">
        <f t="shared" ca="1" si="46"/>
        <v>9.126981817069417E-2</v>
      </c>
      <c r="AG58" s="79">
        <f t="shared" ca="1" si="46"/>
        <v>7.8928286698501784E-2</v>
      </c>
      <c r="AH58" s="79">
        <f t="shared" ca="1" si="46"/>
        <v>0.1074629025970059</v>
      </c>
      <c r="AI58" s="79">
        <f t="shared" ca="1" si="46"/>
        <v>9.8737696670055636E-2</v>
      </c>
      <c r="AJ58" s="79">
        <f t="shared" ca="1" si="46"/>
        <v>9.3682045974729691E-2</v>
      </c>
      <c r="AK58" s="79">
        <f t="shared" ca="1" si="46"/>
        <v>9.1021700920533063E-2</v>
      </c>
      <c r="AL58" s="79">
        <f t="shared" ca="1" si="46"/>
        <v>8.9926496694794703E-2</v>
      </c>
      <c r="AM58" s="7"/>
    </row>
    <row r="59" spans="1:40" s="3" customFormat="1">
      <c r="A59" s="39"/>
      <c r="D59" s="2" t="s">
        <v>268</v>
      </c>
      <c r="E59" s="2"/>
      <c r="F59" s="2"/>
      <c r="G59" s="8"/>
      <c r="H59" s="8"/>
      <c r="I59" s="8"/>
      <c r="J59" s="8"/>
      <c r="K59" s="8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>
        <f t="shared" ref="Y59:AL59" si="47">+Y43/Y$7</f>
        <v>0.8497191011235955</v>
      </c>
      <c r="Z59" s="202">
        <f t="shared" si="47"/>
        <v>0.84858648778150458</v>
      </c>
      <c r="AA59" s="202">
        <f t="shared" si="47"/>
        <v>0.81417004048582986</v>
      </c>
      <c r="AB59" s="202">
        <f t="shared" ca="1" si="47"/>
        <v>0.81875375026161468</v>
      </c>
      <c r="AC59" s="202">
        <f t="shared" ca="1" si="47"/>
        <v>0.86933000454354681</v>
      </c>
      <c r="AD59" s="202">
        <f t="shared" ca="1" si="47"/>
        <v>0.85068526588218651</v>
      </c>
      <c r="AE59" s="202">
        <f t="shared" ca="1" si="47"/>
        <v>0.83831061070216506</v>
      </c>
      <c r="AF59" s="202">
        <f t="shared" ca="1" si="47"/>
        <v>0.825559552098455</v>
      </c>
      <c r="AG59" s="202">
        <f t="shared" ca="1" si="47"/>
        <v>0.80478491454676215</v>
      </c>
      <c r="AH59" s="202">
        <f t="shared" ca="1" si="47"/>
        <v>0.82974492760138774</v>
      </c>
      <c r="AI59" s="202">
        <f t="shared" ca="1" si="47"/>
        <v>0.81350495845981119</v>
      </c>
      <c r="AJ59" s="202">
        <f t="shared" ca="1" si="47"/>
        <v>0.80002056876360839</v>
      </c>
      <c r="AK59" s="202">
        <f t="shared" ca="1" si="47"/>
        <v>0.78812783472962045</v>
      </c>
      <c r="AL59" s="202">
        <f t="shared" ca="1" si="47"/>
        <v>0.77710481358584582</v>
      </c>
      <c r="AM59" s="61"/>
    </row>
    <row r="60" spans="1:40">
      <c r="A60" s="6"/>
      <c r="B60"/>
      <c r="D60" s="3" t="s">
        <v>270</v>
      </c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>
        <f t="shared" ref="Y60:AL60" si="48">(Y7^-0.045)*1.213</f>
        <v>0.93120553979841059</v>
      </c>
      <c r="Z60" s="79">
        <f t="shared" si="48"/>
        <v>0.92456178950418433</v>
      </c>
      <c r="AA60" s="79">
        <f t="shared" si="48"/>
        <v>0.91757820253824707</v>
      </c>
      <c r="AB60" s="79">
        <f t="shared" ca="1" si="48"/>
        <v>0.90301383904362675</v>
      </c>
      <c r="AC60" s="79">
        <f t="shared" ca="1" si="48"/>
        <v>0.8957206690531091</v>
      </c>
      <c r="AD60" s="79">
        <f t="shared" ca="1" si="48"/>
        <v>0.88748664369746</v>
      </c>
      <c r="AE60" s="79">
        <f t="shared" ca="1" si="48"/>
        <v>0.87963739967082866</v>
      </c>
      <c r="AF60" s="79">
        <f t="shared" ca="1" si="48"/>
        <v>0.87184078756256345</v>
      </c>
      <c r="AG60" s="79">
        <f t="shared" ca="1" si="48"/>
        <v>0.86052245281474971</v>
      </c>
      <c r="AH60" s="79">
        <f t="shared" ca="1" si="48"/>
        <v>0.85302959342493778</v>
      </c>
      <c r="AI60" s="79">
        <f t="shared" ca="1" si="48"/>
        <v>0.84567336251169445</v>
      </c>
      <c r="AJ60" s="79">
        <f t="shared" ca="1" si="48"/>
        <v>0.83843259931048064</v>
      </c>
      <c r="AK60" s="79">
        <f t="shared" ca="1" si="48"/>
        <v>0.83130105368338902</v>
      </c>
      <c r="AL60" s="79">
        <f t="shared" ca="1" si="48"/>
        <v>0.82427316077241397</v>
      </c>
    </row>
    <row r="61" spans="1:40">
      <c r="A61" s="6"/>
      <c r="B61"/>
      <c r="D61" s="3" t="s">
        <v>271</v>
      </c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>
        <f t="shared" ref="Y61:AL61" si="49">LN(Y7)*-0.04+1.1686</f>
        <v>0.93360277076591891</v>
      </c>
      <c r="Z61" s="79">
        <f t="shared" si="49"/>
        <v>0.92723820021427605</v>
      </c>
      <c r="AA61" s="79">
        <f t="shared" si="49"/>
        <v>0.92049857931248313</v>
      </c>
      <c r="AB61" s="79">
        <f t="shared" ca="1" si="49"/>
        <v>0.90627641776462897</v>
      </c>
      <c r="AC61" s="79">
        <f t="shared" ca="1" si="49"/>
        <v>0.89906817967713848</v>
      </c>
      <c r="AD61" s="79">
        <f t="shared" ca="1" si="49"/>
        <v>0.89085916705538071</v>
      </c>
      <c r="AE61" s="79">
        <f t="shared" ca="1" si="49"/>
        <v>0.88296254914256822</v>
      </c>
      <c r="AF61" s="79">
        <f t="shared" ca="1" si="49"/>
        <v>0.87504881353258379</v>
      </c>
      <c r="AG61" s="79">
        <f t="shared" ca="1" si="49"/>
        <v>0.86343359921871632</v>
      </c>
      <c r="AH61" s="79">
        <f t="shared" ca="1" si="49"/>
        <v>0.85565985003801448</v>
      </c>
      <c r="AI61" s="79">
        <f t="shared" ca="1" si="49"/>
        <v>0.84796113758748737</v>
      </c>
      <c r="AJ61" s="79">
        <f t="shared" ca="1" si="49"/>
        <v>0.84031758811748958</v>
      </c>
      <c r="AK61" s="79">
        <f t="shared" ca="1" si="49"/>
        <v>0.83272453253776624</v>
      </c>
      <c r="AL61" s="79">
        <f t="shared" ca="1" si="49"/>
        <v>0.82517784161891727</v>
      </c>
    </row>
    <row r="62" spans="1:40"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7"/>
    </row>
    <row r="63" spans="1:40">
      <c r="C63" s="104"/>
      <c r="D63" s="105" t="s">
        <v>234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</row>
    <row r="64" spans="1:40" ht="5.15" customHeight="1">
      <c r="G64" s="7"/>
      <c r="H64" s="7"/>
      <c r="I64" s="7"/>
      <c r="J64" s="7"/>
      <c r="K64" s="7"/>
      <c r="L64" s="7"/>
      <c r="M64" s="7"/>
      <c r="N64" s="7"/>
      <c r="O64" s="7"/>
      <c r="P64" s="95"/>
      <c r="Q64" s="71"/>
      <c r="R64" s="71"/>
      <c r="S64" s="71"/>
      <c r="T64" s="71"/>
      <c r="U64" s="71"/>
      <c r="V64" s="71"/>
      <c r="W64" s="71"/>
      <c r="X64" s="71"/>
      <c r="Y64" s="71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7"/>
    </row>
    <row r="65" spans="1:40"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7"/>
    </row>
    <row r="66" spans="1:40">
      <c r="A66" s="6"/>
      <c r="B66"/>
      <c r="D66" s="185" t="s">
        <v>239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62"/>
      <c r="U66" s="62"/>
      <c r="V66" s="62"/>
      <c r="W66" s="71"/>
      <c r="X66" s="71"/>
      <c r="Y66" s="71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7"/>
    </row>
    <row r="67" spans="1:40">
      <c r="A67" s="6"/>
      <c r="B67"/>
      <c r="D67" s="67" t="s">
        <v>240</v>
      </c>
      <c r="G67" s="165"/>
      <c r="H67" s="165"/>
      <c r="I67" s="165"/>
      <c r="J67" s="165"/>
      <c r="K67" s="165"/>
      <c r="L67" s="165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>
        <f>AVERAGE(0.1,-0.31,0.38,0.07)</f>
        <v>6.0000000000000005E-2</v>
      </c>
      <c r="Z67" s="186">
        <f>AVERAGE(-0.31,-0.2,-0.51,-0.23)</f>
        <v>-0.3125</v>
      </c>
      <c r="AA67" s="186">
        <f>AVERAGE(-0.23,-0.34,0.03,0.01)</f>
        <v>-0.13250000000000001</v>
      </c>
      <c r="AB67" s="186">
        <v>-0.12</v>
      </c>
      <c r="AC67" s="186">
        <v>-0.12</v>
      </c>
      <c r="AD67" s="186">
        <v>-0.12</v>
      </c>
      <c r="AE67" s="186">
        <v>-0.12</v>
      </c>
      <c r="AF67" s="186">
        <v>-0.12</v>
      </c>
      <c r="AG67" s="186">
        <v>-0.12</v>
      </c>
      <c r="AH67" s="186">
        <v>-0.12</v>
      </c>
      <c r="AI67" s="186">
        <v>-0.12</v>
      </c>
      <c r="AJ67" s="186">
        <v>-0.12</v>
      </c>
      <c r="AK67" s="186">
        <v>-0.12</v>
      </c>
      <c r="AL67" s="186">
        <v>-0.12</v>
      </c>
      <c r="AM67" s="7"/>
    </row>
    <row r="68" spans="1:40">
      <c r="A68" s="6"/>
      <c r="B68"/>
      <c r="D68" s="67" t="s">
        <v>241</v>
      </c>
      <c r="G68" s="165"/>
      <c r="H68" s="165"/>
      <c r="I68" s="165"/>
      <c r="J68" s="165"/>
      <c r="K68" s="165"/>
      <c r="L68" s="165"/>
      <c r="M68" s="186"/>
      <c r="N68" s="186"/>
      <c r="O68" s="186"/>
      <c r="P68" s="186"/>
      <c r="Q68" s="186"/>
      <c r="R68" s="186"/>
      <c r="S68" s="186"/>
      <c r="T68" s="186"/>
      <c r="U68" s="186"/>
      <c r="V68" s="193"/>
      <c r="W68" s="186"/>
      <c r="X68" s="186"/>
      <c r="Y68" s="186">
        <f>AVERAGE(-0.05,-0.07,-0.09,-0.02)</f>
        <v>-5.7500000000000002E-2</v>
      </c>
      <c r="Z68" s="186">
        <f>AVERAGE(-0.06,-0.03,-0.04,-0.01)</f>
        <v>-3.5000000000000003E-2</v>
      </c>
      <c r="AA68" s="186">
        <f>AVERAGE(-0.08,-0.1,-0.07,-0.03)</f>
        <v>-7.0000000000000007E-2</v>
      </c>
      <c r="AB68" s="186">
        <v>-0.03</v>
      </c>
      <c r="AC68" s="186">
        <v>-0.03</v>
      </c>
      <c r="AD68" s="186">
        <v>-0.03</v>
      </c>
      <c r="AE68" s="186">
        <v>-0.03</v>
      </c>
      <c r="AF68" s="186">
        <v>-0.03</v>
      </c>
      <c r="AG68" s="186">
        <v>-0.03</v>
      </c>
      <c r="AH68" s="186">
        <v>-0.03</v>
      </c>
      <c r="AI68" s="186">
        <v>-0.03</v>
      </c>
      <c r="AJ68" s="186">
        <v>-0.03</v>
      </c>
      <c r="AK68" s="186">
        <v>-0.03</v>
      </c>
      <c r="AL68" s="186">
        <v>-0.03</v>
      </c>
      <c r="AM68" s="7"/>
    </row>
    <row r="69" spans="1:40">
      <c r="A69" s="6"/>
      <c r="B69"/>
      <c r="D69" s="67" t="s">
        <v>242</v>
      </c>
      <c r="G69" s="165"/>
      <c r="H69" s="165"/>
      <c r="I69" s="165"/>
      <c r="J69" s="165"/>
      <c r="K69" s="165"/>
      <c r="L69" s="165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>
        <f>AVERAGE(0.08,-0.18,0.28,-0.44)</f>
        <v>-6.4999999999999988E-2</v>
      </c>
      <c r="Z69" s="186">
        <f>AVERAGE(-0.32,-0.03,-0.33,-0.37)</f>
        <v>-0.26249999999999996</v>
      </c>
      <c r="AA69" s="186">
        <f>AVERAGE(-0.13,-0.34,-0.01,0.71)</f>
        <v>5.7499999999999982E-2</v>
      </c>
      <c r="AB69" s="186">
        <v>-0.1</v>
      </c>
      <c r="AC69" s="186">
        <v>-0.1</v>
      </c>
      <c r="AD69" s="186">
        <v>-0.1</v>
      </c>
      <c r="AE69" s="186">
        <v>-0.1</v>
      </c>
      <c r="AF69" s="186">
        <v>-0.1</v>
      </c>
      <c r="AG69" s="186">
        <v>-0.1</v>
      </c>
      <c r="AH69" s="186">
        <v>-0.1</v>
      </c>
      <c r="AI69" s="186">
        <v>-0.1</v>
      </c>
      <c r="AJ69" s="186">
        <v>-0.1</v>
      </c>
      <c r="AK69" s="186">
        <v>-0.1</v>
      </c>
      <c r="AL69" s="186">
        <v>-0.1</v>
      </c>
      <c r="AM69" s="7"/>
    </row>
    <row r="70" spans="1:40">
      <c r="A70" s="6"/>
      <c r="B70"/>
      <c r="D70" s="67" t="s">
        <v>243</v>
      </c>
      <c r="G70" s="165"/>
      <c r="H70" s="165"/>
      <c r="I70" s="165"/>
      <c r="J70" s="165"/>
      <c r="K70" s="165"/>
      <c r="L70" s="165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>
        <f>AVERAGE(0.02,0.03,0.04,0.06)</f>
        <v>3.7499999999999999E-2</v>
      </c>
      <c r="Z70" s="186">
        <f>AVERAGE(0.07,0.06,0.06,0.07)</f>
        <v>6.5000000000000002E-2</v>
      </c>
      <c r="AA70" s="186">
        <f>AVERAGE(0.05,0.06,0.06,0.05)</f>
        <v>5.4999999999999993E-2</v>
      </c>
      <c r="AB70" s="199">
        <f ca="1">((AB71*AA110)-SUMPRODUCT(AB67:AB69,AA106:AA108))/AA109</f>
        <v>6.8371545764343233E-2</v>
      </c>
      <c r="AC70" s="199">
        <f t="shared" ref="AC70:AL70" ca="1" si="50">((AC71*AB110)-SUMPRODUCT(AC67:AC69,AB106:AB108))/AB109</f>
        <v>6.6417393188926699E-2</v>
      </c>
      <c r="AD70" s="199">
        <f t="shared" ca="1" si="50"/>
        <v>6.4060493632483992E-2</v>
      </c>
      <c r="AE70" s="199">
        <f t="shared" ca="1" si="50"/>
        <v>6.2233071213256372E-2</v>
      </c>
      <c r="AF70" s="199">
        <f t="shared" ca="1" si="50"/>
        <v>6.0735442202795413E-2</v>
      </c>
      <c r="AG70" s="199">
        <f t="shared" ca="1" si="50"/>
        <v>5.6489241400496222E-2</v>
      </c>
      <c r="AH70" s="199">
        <f t="shared" ca="1" si="50"/>
        <v>5.198295811102531E-2</v>
      </c>
      <c r="AI70" s="199">
        <f t="shared" ca="1" si="50"/>
        <v>4.7795707873285763E-2</v>
      </c>
      <c r="AJ70" s="199">
        <f t="shared" ca="1" si="50"/>
        <v>4.4586559587334942E-2</v>
      </c>
      <c r="AK70" s="199">
        <f t="shared" ca="1" si="50"/>
        <v>4.1732573543065588E-2</v>
      </c>
      <c r="AL70" s="199">
        <f t="shared" ca="1" si="50"/>
        <v>3.9180122433269744E-2</v>
      </c>
      <c r="AM70" s="7"/>
    </row>
    <row r="71" spans="1:40">
      <c r="A71" s="6"/>
      <c r="B71"/>
      <c r="D71" s="175" t="s">
        <v>244</v>
      </c>
      <c r="E71" s="9"/>
      <c r="F71" s="9"/>
      <c r="G71" s="187"/>
      <c r="H71" s="187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>
        <v>1.7999999999999999E-2</v>
      </c>
      <c r="W71" s="219">
        <v>1.7999999999999999E-2</v>
      </c>
      <c r="X71" s="219">
        <v>1.7999999999999999E-2</v>
      </c>
      <c r="Y71" s="255">
        <f>IFERROR(SUMPRODUCT(Y67:Y70,Y106:Y109)/SUM(Y106:Y109),"na")</f>
        <v>9.0821629213483166E-3</v>
      </c>
      <c r="Z71" s="232">
        <f>IFERROR(SUMPRODUCT(Z67:Z70,Y106:Y109)/SUM(Y106:Y109),"na")</f>
        <v>2.5170646067415734E-2</v>
      </c>
      <c r="AA71" s="232">
        <f>IFERROR(SUMPRODUCT(AA67:AA70,Z106:Z109)/SUM(Z106:Z109),"na")</f>
        <v>1.787853378054623E-2</v>
      </c>
      <c r="AB71" s="255">
        <f ca="1">+AB82</f>
        <v>3.6971032481783545E-2</v>
      </c>
      <c r="AC71" s="255">
        <f t="shared" ref="AC71:AL71" ca="1" si="51">+AC82</f>
        <v>3.7463958048881106E-2</v>
      </c>
      <c r="AD71" s="255">
        <f t="shared" ca="1" si="51"/>
        <v>3.7801676602175205E-2</v>
      </c>
      <c r="AE71" s="255">
        <f t="shared" ca="1" si="51"/>
        <v>3.8250054917291595E-2</v>
      </c>
      <c r="AF71" s="255">
        <f t="shared" ca="1" si="51"/>
        <v>3.8771507373141618E-2</v>
      </c>
      <c r="AG71" s="255">
        <f t="shared" ca="1" si="51"/>
        <v>3.6935905391210215E-2</v>
      </c>
      <c r="AH71" s="255">
        <f t="shared" ca="1" si="51"/>
        <v>3.4513675416772478E-2</v>
      </c>
      <c r="AI71" s="255">
        <f t="shared" ca="1" si="51"/>
        <v>3.2237482686132753E-2</v>
      </c>
      <c r="AJ71" s="255">
        <f t="shared" ca="1" si="51"/>
        <v>3.0566869084860747E-2</v>
      </c>
      <c r="AK71" s="255">
        <f t="shared" ca="1" si="51"/>
        <v>2.9039677444320164E-2</v>
      </c>
      <c r="AL71" s="255">
        <f t="shared" ca="1" si="51"/>
        <v>2.7639071468191879E-2</v>
      </c>
      <c r="AM71" s="7"/>
    </row>
    <row r="72" spans="1:40">
      <c r="A72" s="6"/>
      <c r="B72"/>
      <c r="D72" s="221" t="s">
        <v>441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86">
        <v>1.6E-2</v>
      </c>
      <c r="W72" s="186">
        <v>1.6E-2</v>
      </c>
      <c r="X72" s="186">
        <v>1.6E-2</v>
      </c>
      <c r="Y72" s="186">
        <v>1.6E-2</v>
      </c>
      <c r="Z72" s="186">
        <v>1.6E-2</v>
      </c>
      <c r="AA72" s="186">
        <v>1.6E-2</v>
      </c>
      <c r="AB72" s="186">
        <v>1.6E-2</v>
      </c>
      <c r="AC72" s="186">
        <v>1.6E-2</v>
      </c>
      <c r="AD72" s="186">
        <v>1.6E-2</v>
      </c>
      <c r="AE72" s="186">
        <v>1.6E-2</v>
      </c>
      <c r="AF72" s="186">
        <v>1.6E-2</v>
      </c>
      <c r="AG72" s="186">
        <v>1.6E-2</v>
      </c>
      <c r="AH72" s="186">
        <v>1.6E-2</v>
      </c>
      <c r="AI72" s="186">
        <v>1.6E-2</v>
      </c>
      <c r="AJ72" s="186">
        <v>1.6E-2</v>
      </c>
      <c r="AK72" s="186">
        <v>1.6E-2</v>
      </c>
      <c r="AL72" s="186">
        <v>1.6E-2</v>
      </c>
      <c r="AM72" s="7"/>
    </row>
    <row r="73" spans="1:40">
      <c r="A73" s="6"/>
      <c r="B73"/>
      <c r="D73" s="221" t="s">
        <v>442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186"/>
      <c r="AB73" s="75">
        <v>2.2494355286652886E-2</v>
      </c>
      <c r="AC73" s="75">
        <v>2.2494355286652886E-2</v>
      </c>
      <c r="AD73" s="75">
        <v>2.2494355286652886E-2</v>
      </c>
      <c r="AE73" s="75">
        <v>2.2494355286652886E-2</v>
      </c>
      <c r="AF73" s="75">
        <v>2.2494355286652886E-2</v>
      </c>
      <c r="AG73" s="75">
        <v>2.2494355286652886E-2</v>
      </c>
      <c r="AH73" s="75">
        <v>2.2494355286652886E-2</v>
      </c>
      <c r="AI73" s="75">
        <v>2.2494355286652886E-2</v>
      </c>
      <c r="AJ73" s="75">
        <v>2.2494355286652886E-2</v>
      </c>
      <c r="AK73" s="75">
        <v>2.2494355286652886E-2</v>
      </c>
      <c r="AL73" s="75">
        <v>2.2494355286652886E-2</v>
      </c>
      <c r="AM73" s="7"/>
    </row>
    <row r="74" spans="1:40">
      <c r="A74" s="6"/>
      <c r="B74"/>
      <c r="D74" s="190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220"/>
      <c r="AB74" s="256"/>
      <c r="AC74" s="63"/>
      <c r="AD74" s="63"/>
      <c r="AE74" s="63"/>
      <c r="AF74" s="256"/>
      <c r="AG74" s="63"/>
      <c r="AH74" s="63"/>
      <c r="AI74" s="63"/>
      <c r="AJ74" s="63"/>
      <c r="AK74" s="63"/>
      <c r="AL74" s="63"/>
      <c r="AM74" s="7"/>
    </row>
    <row r="75" spans="1:40">
      <c r="A75" s="6"/>
      <c r="B75"/>
      <c r="D75" s="221" t="s">
        <v>433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7">
        <f>+AA7</f>
        <v>494</v>
      </c>
      <c r="AB75" s="72">
        <f>+AA75*(1+AB79)</f>
        <v>504.37399999999997</v>
      </c>
      <c r="AC75" s="72">
        <f t="shared" ref="AC75:AL75" si="52">+AB75*(1+AC79)</f>
        <v>516.47897599999999</v>
      </c>
      <c r="AD75" s="72">
        <f t="shared" si="52"/>
        <v>530.4239083519999</v>
      </c>
      <c r="AE75" s="72">
        <f t="shared" si="52"/>
        <v>546.33662560255993</v>
      </c>
      <c r="AF75" s="72">
        <f t="shared" si="52"/>
        <v>564.36573424744438</v>
      </c>
      <c r="AG75" s="72">
        <f t="shared" si="52"/>
        <v>583.55416921185747</v>
      </c>
      <c r="AH75" s="72">
        <f t="shared" si="52"/>
        <v>602.79978571246454</v>
      </c>
      <c r="AI75" s="72">
        <f t="shared" si="52"/>
        <v>622.08371253727773</v>
      </c>
      <c r="AJ75" s="72">
        <f t="shared" si="52"/>
        <v>641.38751881514395</v>
      </c>
      <c r="AK75" s="72">
        <f t="shared" si="52"/>
        <v>660.69325461539063</v>
      </c>
      <c r="AL75" s="72">
        <f t="shared" si="52"/>
        <v>679.98348707720675</v>
      </c>
      <c r="AM75" s="7"/>
    </row>
    <row r="76" spans="1:40">
      <c r="A76" s="6"/>
      <c r="B76"/>
      <c r="D76" s="221" t="s">
        <v>434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7">
        <v>109</v>
      </c>
      <c r="AB76" s="72">
        <f>+AA76*(1+AB80)</f>
        <v>121.535</v>
      </c>
      <c r="AC76" s="72">
        <f t="shared" ref="AC76:AL76" si="53">+AB76*(1+AC80)</f>
        <v>135.09222925</v>
      </c>
      <c r="AD76" s="72">
        <f t="shared" si="53"/>
        <v>149.70968127765235</v>
      </c>
      <c r="AE76" s="72">
        <f t="shared" si="53"/>
        <v>165.42281943083501</v>
      </c>
      <c r="AF76" s="72">
        <f t="shared" si="53"/>
        <v>182.26429718582037</v>
      </c>
      <c r="AG76" s="72">
        <f t="shared" si="53"/>
        <v>200.26370085715286</v>
      </c>
      <c r="AH76" s="72">
        <f t="shared" si="53"/>
        <v>219.4473173451635</v>
      </c>
      <c r="AI76" s="72">
        <f t="shared" si="53"/>
        <v>239.83792913619877</v>
      </c>
      <c r="AJ76" s="72">
        <f t="shared" si="53"/>
        <v>261.45463833090395</v>
      </c>
      <c r="AK76" s="72">
        <f t="shared" si="53"/>
        <v>284.31272102707561</v>
      </c>
      <c r="AL76" s="72">
        <f t="shared" si="53"/>
        <v>308.42351293495454</v>
      </c>
      <c r="AM76" s="7"/>
    </row>
    <row r="77" spans="1:40">
      <c r="A77" s="6"/>
      <c r="B77"/>
      <c r="D77" s="221" t="s">
        <v>435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7">
        <v>0</v>
      </c>
      <c r="AB77" s="72">
        <f t="shared" ref="AB77:AL77" ca="1" si="54">+AB7-SUM(AB75:AB76)</f>
        <v>79.014690046001078</v>
      </c>
      <c r="AC77" s="72">
        <f t="shared" ca="1" si="54"/>
        <v>192.54950675490704</v>
      </c>
      <c r="AD77" s="72">
        <f t="shared" ca="1" si="54"/>
        <v>356.27923582459448</v>
      </c>
      <c r="AE77" s="72">
        <f t="shared" ca="1" si="54"/>
        <v>550.85053649322663</v>
      </c>
      <c r="AF77" s="72">
        <f t="shared" ca="1" si="54"/>
        <v>792.20303897631038</v>
      </c>
      <c r="AG77" s="72">
        <f t="shared" ca="1" si="54"/>
        <v>1273.5033141649508</v>
      </c>
      <c r="AH77" s="72">
        <f t="shared" ca="1" si="54"/>
        <v>1676.3976099191468</v>
      </c>
      <c r="AI77" s="72">
        <f t="shared" ca="1" si="54"/>
        <v>2167.0291353125035</v>
      </c>
      <c r="AJ77" s="72">
        <f t="shared" ca="1" si="54"/>
        <v>2763.9053015620266</v>
      </c>
      <c r="AK77" s="72">
        <f t="shared" ca="1" si="54"/>
        <v>3488.2371891037246</v>
      </c>
      <c r="AL77" s="72">
        <f t="shared" ca="1" si="54"/>
        <v>4365.3506590546367</v>
      </c>
      <c r="AM77" s="7"/>
    </row>
    <row r="78" spans="1:40">
      <c r="A78" s="6"/>
      <c r="B78"/>
      <c r="D78" s="221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220"/>
      <c r="AB78" s="256"/>
      <c r="AC78" s="63"/>
      <c r="AD78" s="63"/>
      <c r="AE78" s="63"/>
      <c r="AF78" s="256"/>
      <c r="AG78" s="63"/>
      <c r="AH78" s="72"/>
      <c r="AI78" s="63"/>
      <c r="AJ78" s="63"/>
      <c r="AK78" s="63"/>
      <c r="AL78" s="63"/>
      <c r="AM78" s="7"/>
    </row>
    <row r="79" spans="1:40">
      <c r="A79" s="6"/>
      <c r="B79"/>
      <c r="D79" s="221" t="s">
        <v>436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220"/>
      <c r="AB79" s="75">
        <v>2.1000000000000001E-2</v>
      </c>
      <c r="AC79" s="75">
        <v>2.4E-2</v>
      </c>
      <c r="AD79" s="75">
        <v>2.7E-2</v>
      </c>
      <c r="AE79" s="75">
        <v>0.03</v>
      </c>
      <c r="AF79" s="75">
        <v>3.3000000000000002E-2</v>
      </c>
      <c r="AG79" s="75">
        <v>3.4000000000000002E-2</v>
      </c>
      <c r="AH79" s="75">
        <f>+AG79*0.97</f>
        <v>3.2980000000000002E-2</v>
      </c>
      <c r="AI79" s="75">
        <f t="shared" ref="AI79:AL79" si="55">+AH79*0.97</f>
        <v>3.1990600000000001E-2</v>
      </c>
      <c r="AJ79" s="75">
        <f t="shared" si="55"/>
        <v>3.1030881999999999E-2</v>
      </c>
      <c r="AK79" s="75">
        <f t="shared" si="55"/>
        <v>3.0099955539999997E-2</v>
      </c>
      <c r="AL79" s="75">
        <f t="shared" si="55"/>
        <v>2.9196956873799997E-2</v>
      </c>
      <c r="AM79" s="7"/>
    </row>
    <row r="80" spans="1:40">
      <c r="A80" s="6"/>
      <c r="B80"/>
      <c r="D80" s="221" t="s">
        <v>437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220"/>
      <c r="AB80" s="75">
        <v>0.115</v>
      </c>
      <c r="AC80" s="75">
        <f>+AB80*0.97</f>
        <v>0.11155</v>
      </c>
      <c r="AD80" s="75">
        <f t="shared" ref="AD80:AL80" si="56">+AC80*0.97</f>
        <v>0.10820349999999999</v>
      </c>
      <c r="AE80" s="75">
        <f t="shared" si="56"/>
        <v>0.104957395</v>
      </c>
      <c r="AF80" s="75">
        <f t="shared" si="56"/>
        <v>0.10180867314999999</v>
      </c>
      <c r="AG80" s="75">
        <f t="shared" si="56"/>
        <v>9.8754412955499984E-2</v>
      </c>
      <c r="AH80" s="75">
        <f t="shared" si="56"/>
        <v>9.5791780566834989E-2</v>
      </c>
      <c r="AI80" s="75">
        <f t="shared" si="56"/>
        <v>9.291802714982994E-2</v>
      </c>
      <c r="AJ80" s="75">
        <f t="shared" si="56"/>
        <v>9.0130486335335033E-2</v>
      </c>
      <c r="AK80" s="75">
        <f t="shared" si="56"/>
        <v>8.7426571745274975E-2</v>
      </c>
      <c r="AL80" s="75">
        <f t="shared" si="56"/>
        <v>8.4803774592916728E-2</v>
      </c>
      <c r="AM80" s="7"/>
    </row>
    <row r="81" spans="1:40">
      <c r="A81" s="6"/>
      <c r="B81"/>
      <c r="D81" s="221" t="s">
        <v>438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220"/>
      <c r="AB81" s="75">
        <f t="shared" ref="AB81:AC81" si="57">+AB79*0.9</f>
        <v>1.89E-2</v>
      </c>
      <c r="AC81" s="75">
        <f t="shared" si="57"/>
        <v>2.1600000000000001E-2</v>
      </c>
      <c r="AD81" s="75">
        <f>+AD79*0.9</f>
        <v>2.4299999999999999E-2</v>
      </c>
      <c r="AE81" s="75">
        <f>+AE79*0.88</f>
        <v>2.64E-2</v>
      </c>
      <c r="AF81" s="75">
        <f>+AF79*0.86</f>
        <v>2.8380000000000002E-2</v>
      </c>
      <c r="AG81" s="75">
        <f>+AG79*0.84</f>
        <v>2.8560000000000002E-2</v>
      </c>
      <c r="AH81" s="75">
        <f>+AH79*0.82</f>
        <v>2.7043600000000001E-2</v>
      </c>
      <c r="AI81" s="75">
        <f>+AI79*0.8</f>
        <v>2.5592480000000001E-2</v>
      </c>
      <c r="AJ81" s="75">
        <f t="shared" ref="AJ81:AL81" si="58">+AJ79*0.8</f>
        <v>2.48247056E-2</v>
      </c>
      <c r="AK81" s="75">
        <f t="shared" si="58"/>
        <v>2.4079964432000001E-2</v>
      </c>
      <c r="AL81" s="75">
        <f t="shared" si="58"/>
        <v>2.3357565499040001E-2</v>
      </c>
      <c r="AM81" s="7"/>
    </row>
    <row r="82" spans="1:40">
      <c r="A82" s="6"/>
      <c r="B82"/>
      <c r="D82" s="190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259">
        <f ca="1">SUMPRODUCT(AB79:AB81,AB75:AB77)/SUM(AB75:AB77)</f>
        <v>3.6971032481783545E-2</v>
      </c>
      <c r="AC82" s="259">
        <f t="shared" ref="AC82:AL82" ca="1" si="59">SUMPRODUCT(AC79:AC81,AC75:AC77)/SUM(AC75:AC77)</f>
        <v>3.7463958048881106E-2</v>
      </c>
      <c r="AD82" s="259">
        <f t="shared" ca="1" si="59"/>
        <v>3.7801676602175205E-2</v>
      </c>
      <c r="AE82" s="259">
        <f t="shared" ca="1" si="59"/>
        <v>3.8250054917291595E-2</v>
      </c>
      <c r="AF82" s="259">
        <f t="shared" ca="1" si="59"/>
        <v>3.8771507373141618E-2</v>
      </c>
      <c r="AG82" s="259">
        <f t="shared" ca="1" si="59"/>
        <v>3.6935905391210215E-2</v>
      </c>
      <c r="AH82" s="259">
        <f t="shared" ca="1" si="59"/>
        <v>3.4513675416772478E-2</v>
      </c>
      <c r="AI82" s="259">
        <f t="shared" ca="1" si="59"/>
        <v>3.2237482686132753E-2</v>
      </c>
      <c r="AJ82" s="259">
        <f t="shared" ca="1" si="59"/>
        <v>3.0566869084860747E-2</v>
      </c>
      <c r="AK82" s="259">
        <f t="shared" ca="1" si="59"/>
        <v>2.9039677444320164E-2</v>
      </c>
      <c r="AL82" s="259">
        <f t="shared" ca="1" si="59"/>
        <v>2.7639071468191879E-2</v>
      </c>
      <c r="AM82" s="7"/>
    </row>
    <row r="83" spans="1:40">
      <c r="A83" s="6"/>
      <c r="B83"/>
      <c r="D83" s="190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7"/>
    </row>
    <row r="84" spans="1:40">
      <c r="A84" s="6"/>
      <c r="B84"/>
      <c r="D84" s="185" t="s">
        <v>245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65"/>
      <c r="R84" s="7"/>
      <c r="S84" s="7"/>
      <c r="T84" s="62"/>
      <c r="U84" s="62"/>
      <c r="V84" s="62"/>
      <c r="W84" s="71"/>
      <c r="X84" s="71"/>
      <c r="Y84" s="71"/>
      <c r="Z84" s="63"/>
      <c r="AA84" s="222"/>
      <c r="AB84" s="66"/>
      <c r="AC84" s="66"/>
      <c r="AD84" s="66"/>
      <c r="AE84" s="63"/>
      <c r="AF84" s="63"/>
      <c r="AG84" s="63"/>
      <c r="AH84" s="63"/>
      <c r="AI84" s="63"/>
      <c r="AJ84" s="63"/>
      <c r="AK84" s="63"/>
      <c r="AL84" s="63"/>
      <c r="AM84" s="7"/>
    </row>
    <row r="85" spans="1:40">
      <c r="A85" s="6"/>
      <c r="B85"/>
      <c r="D85" s="67" t="s">
        <v>240</v>
      </c>
      <c r="G85" s="165"/>
      <c r="H85" s="165"/>
      <c r="I85" s="165"/>
      <c r="J85" s="165"/>
      <c r="K85" s="165"/>
      <c r="L85" s="165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79"/>
      <c r="X85" s="79"/>
      <c r="Y85" s="79" t="str">
        <f t="shared" ref="Y85:AA88" si="60">IFERROR((Y106-(X106*(1+Y67)))/X106,"na")</f>
        <v>na</v>
      </c>
      <c r="Z85" s="79">
        <f t="shared" si="60"/>
        <v>0.55865384615384606</v>
      </c>
      <c r="AA85" s="79">
        <f t="shared" si="60"/>
        <v>0.91027777777777796</v>
      </c>
      <c r="AB85" s="80">
        <v>0.39</v>
      </c>
      <c r="AC85" s="80">
        <v>0.16</v>
      </c>
      <c r="AD85" s="80">
        <v>0.19</v>
      </c>
      <c r="AE85" s="80">
        <v>0.18</v>
      </c>
      <c r="AF85" s="80">
        <v>0.18</v>
      </c>
      <c r="AG85" s="80">
        <v>0.3</v>
      </c>
      <c r="AH85" s="80">
        <v>0.18</v>
      </c>
      <c r="AI85" s="80">
        <v>0.18</v>
      </c>
      <c r="AJ85" s="80">
        <v>0.18</v>
      </c>
      <c r="AK85" s="80">
        <v>0.18</v>
      </c>
      <c r="AL85" s="80">
        <v>0.18</v>
      </c>
      <c r="AM85" s="7"/>
    </row>
    <row r="86" spans="1:40">
      <c r="A86" s="6"/>
      <c r="B86"/>
      <c r="D86" s="67" t="s">
        <v>241</v>
      </c>
      <c r="G86" s="165"/>
      <c r="H86" s="165"/>
      <c r="I86" s="165"/>
      <c r="J86" s="165"/>
      <c r="K86" s="165"/>
      <c r="L86" s="165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79"/>
      <c r="X86" s="79"/>
      <c r="Y86" s="79" t="str">
        <f t="shared" si="60"/>
        <v>na</v>
      </c>
      <c r="Z86" s="79">
        <f t="shared" si="60"/>
        <v>0.11615942028985515</v>
      </c>
      <c r="AA86" s="79">
        <f t="shared" si="60"/>
        <v>0.13791778373547817</v>
      </c>
      <c r="AB86" s="80">
        <v>0.39</v>
      </c>
      <c r="AC86" s="80">
        <v>0.16</v>
      </c>
      <c r="AD86" s="80">
        <v>0.19</v>
      </c>
      <c r="AE86" s="80">
        <v>0.18</v>
      </c>
      <c r="AF86" s="80">
        <v>0.18</v>
      </c>
      <c r="AG86" s="80">
        <v>0.3</v>
      </c>
      <c r="AH86" s="80">
        <v>0.18</v>
      </c>
      <c r="AI86" s="80">
        <v>0.18</v>
      </c>
      <c r="AJ86" s="80">
        <v>0.18</v>
      </c>
      <c r="AK86" s="80">
        <v>0.18</v>
      </c>
      <c r="AL86" s="80">
        <v>0.18</v>
      </c>
      <c r="AM86" s="7"/>
    </row>
    <row r="87" spans="1:40">
      <c r="A87" s="6"/>
      <c r="B87"/>
      <c r="D87" s="67" t="s">
        <v>242</v>
      </c>
      <c r="G87" s="165"/>
      <c r="H87" s="165"/>
      <c r="I87" s="165"/>
      <c r="J87" s="165"/>
      <c r="K87" s="165"/>
      <c r="L87" s="165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79"/>
      <c r="X87" s="79"/>
      <c r="Y87" s="79" t="str">
        <f t="shared" si="60"/>
        <v>na</v>
      </c>
      <c r="Z87" s="79">
        <f t="shared" si="60"/>
        <v>0.38154761904761902</v>
      </c>
      <c r="AA87" s="79">
        <f t="shared" si="60"/>
        <v>0.26164893617021279</v>
      </c>
      <c r="AB87" s="80">
        <v>0.39</v>
      </c>
      <c r="AC87" s="80">
        <v>0.16</v>
      </c>
      <c r="AD87" s="80">
        <v>0.19</v>
      </c>
      <c r="AE87" s="80">
        <v>0.18</v>
      </c>
      <c r="AF87" s="80">
        <v>0.18</v>
      </c>
      <c r="AG87" s="80">
        <v>0.3</v>
      </c>
      <c r="AH87" s="80">
        <v>0.18</v>
      </c>
      <c r="AI87" s="80">
        <v>0.18</v>
      </c>
      <c r="AJ87" s="80">
        <v>0.18</v>
      </c>
      <c r="AK87" s="80">
        <v>0.18</v>
      </c>
      <c r="AL87" s="80">
        <v>0.18</v>
      </c>
      <c r="AM87" s="7"/>
    </row>
    <row r="88" spans="1:40">
      <c r="A88" s="6"/>
      <c r="B88"/>
      <c r="D88" s="67" t="s">
        <v>243</v>
      </c>
      <c r="G88" s="165"/>
      <c r="H88" s="165"/>
      <c r="I88" s="165"/>
      <c r="J88" s="165"/>
      <c r="K88" s="165"/>
      <c r="L88" s="165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79"/>
      <c r="X88" s="79"/>
      <c r="Y88" s="79" t="str">
        <f t="shared" si="60"/>
        <v>na</v>
      </c>
      <c r="Z88" s="79">
        <f t="shared" si="60"/>
        <v>0.14550454921422659</v>
      </c>
      <c r="AA88" s="79">
        <f t="shared" si="60"/>
        <v>0.1540878032114793</v>
      </c>
      <c r="AB88" s="80">
        <v>0.39</v>
      </c>
      <c r="AC88" s="80">
        <v>0.16</v>
      </c>
      <c r="AD88" s="80">
        <v>0.19</v>
      </c>
      <c r="AE88" s="80">
        <v>0.18</v>
      </c>
      <c r="AF88" s="80">
        <v>0.18</v>
      </c>
      <c r="AG88" s="80">
        <v>0.3</v>
      </c>
      <c r="AH88" s="80">
        <v>0.18</v>
      </c>
      <c r="AI88" s="80">
        <v>0.18</v>
      </c>
      <c r="AJ88" s="80">
        <v>0.18</v>
      </c>
      <c r="AK88" s="80">
        <v>0.18</v>
      </c>
      <c r="AL88" s="80">
        <v>0.18</v>
      </c>
      <c r="AM88" s="7"/>
    </row>
    <row r="89" spans="1:40">
      <c r="A89" s="6"/>
      <c r="B89"/>
      <c r="D89" s="175" t="s">
        <v>245</v>
      </c>
      <c r="E89" s="9"/>
      <c r="F89" s="9"/>
      <c r="G89" s="187"/>
      <c r="H89" s="187"/>
      <c r="I89" s="187"/>
      <c r="J89" s="187"/>
      <c r="K89" s="189"/>
      <c r="L89" s="189"/>
      <c r="M89" s="189"/>
      <c r="N89" s="189"/>
      <c r="O89" s="189"/>
      <c r="P89" s="189"/>
      <c r="Q89" s="189"/>
      <c r="R89" s="189"/>
      <c r="S89" s="189"/>
      <c r="T89" s="253"/>
      <c r="U89" s="253"/>
      <c r="V89" s="253">
        <f t="shared" ref="V89:X89" si="61">IFERROR((V122-(U122*(1+V71)))/U122,"na")</f>
        <v>9.842912731876749E-2</v>
      </c>
      <c r="W89" s="253">
        <f t="shared" si="61"/>
        <v>0.22417469788637501</v>
      </c>
      <c r="X89" s="253">
        <f t="shared" si="61"/>
        <v>0.1762818135370337</v>
      </c>
      <c r="Y89" s="253">
        <f>IFERROR((Y122-(X122*(1+Y71)))/X122,"na")</f>
        <v>0.23928286462333509</v>
      </c>
      <c r="Z89" s="189">
        <f>IFERROR((Z110-(Y110*(1+Z71)))/Y110,"na")</f>
        <v>0.14730126404494387</v>
      </c>
      <c r="AA89" s="189">
        <f t="shared" ref="AA89:AL89" si="62">(AA7-(Z7*(1+AA71)))/Z7</f>
        <v>0.16563847628174411</v>
      </c>
      <c r="AB89" s="189">
        <f t="shared" ca="1" si="62"/>
        <v>0.38999999999999996</v>
      </c>
      <c r="AC89" s="189">
        <f t="shared" ca="1" si="62"/>
        <v>0.15999999999999998</v>
      </c>
      <c r="AD89" s="189">
        <f t="shared" ca="1" si="62"/>
        <v>0.18999999999999997</v>
      </c>
      <c r="AE89" s="189">
        <f t="shared" ca="1" si="62"/>
        <v>0.18000000000000022</v>
      </c>
      <c r="AF89" s="189">
        <f t="shared" ref="AF89" ca="1" si="63">(AF7-(AE7*(1+AF71)))/AE7</f>
        <v>0.18000000000000002</v>
      </c>
      <c r="AG89" s="189">
        <f t="shared" ref="AG89" ca="1" si="64">(AG7-(AF7*(1+AG71)))/AF7</f>
        <v>0.29999999999999993</v>
      </c>
      <c r="AH89" s="189">
        <f t="shared" ref="AH89" ca="1" si="65">(AH7-(AG7*(1+AH71)))/AG7</f>
        <v>0.18</v>
      </c>
      <c r="AI89" s="189">
        <f t="shared" ca="1" si="62"/>
        <v>0.1800000000000001</v>
      </c>
      <c r="AJ89" s="189">
        <f t="shared" ref="AJ89" ca="1" si="66">(AJ7-(AI7*(1+AJ71)))/AI7</f>
        <v>0.17999999999999991</v>
      </c>
      <c r="AK89" s="189">
        <f t="shared" ca="1" si="62"/>
        <v>0.17999999999999997</v>
      </c>
      <c r="AL89" s="189">
        <f t="shared" ca="1" si="62"/>
        <v>0.18000000000000005</v>
      </c>
      <c r="AM89" s="7"/>
    </row>
    <row r="90" spans="1:40">
      <c r="A90" s="6"/>
      <c r="B90"/>
      <c r="D90" s="64" t="s">
        <v>246</v>
      </c>
      <c r="G90" s="88"/>
      <c r="H90" s="88"/>
      <c r="I90" s="88"/>
      <c r="J90" s="88"/>
      <c r="K90" s="71"/>
      <c r="L90" s="71"/>
      <c r="M90" s="88"/>
      <c r="N90" s="224"/>
      <c r="O90" s="224"/>
      <c r="P90" s="224"/>
      <c r="Q90" s="224"/>
      <c r="R90" s="191"/>
      <c r="S90" s="191"/>
      <c r="T90" s="191"/>
      <c r="U90" s="191"/>
      <c r="V90" s="88">
        <f t="shared" ref="V90:AL90" si="67">IFERROR(V89*U7,"na")</f>
        <v>16.947724000000022</v>
      </c>
      <c r="W90" s="88">
        <f t="shared" si="67"/>
        <v>43.092877999999985</v>
      </c>
      <c r="X90" s="88">
        <f t="shared" si="67"/>
        <v>42.092923999999982</v>
      </c>
      <c r="Y90" s="88">
        <f t="shared" si="67"/>
        <v>68.237012353230341</v>
      </c>
      <c r="Z90" s="88">
        <f t="shared" si="67"/>
        <v>52.439250000000015</v>
      </c>
      <c r="AA90" s="88">
        <f t="shared" si="67"/>
        <v>69.137499999999989</v>
      </c>
      <c r="AB90" s="88">
        <f t="shared" ca="1" si="67"/>
        <v>192.65999999999997</v>
      </c>
      <c r="AC90" s="88">
        <f t="shared" ca="1" si="67"/>
        <v>112.78779040736015</v>
      </c>
      <c r="AD90" s="88">
        <f t="shared" ca="1" si="67"/>
        <v>160.38293528093232</v>
      </c>
      <c r="AE90" s="88">
        <f t="shared" ca="1" si="67"/>
        <v>186.55430858176464</v>
      </c>
      <c r="AF90" s="88">
        <f t="shared" ref="AF90" ca="1" si="68">IFERROR(AF89*AE7,"na")</f>
        <v>227.26979667479191</v>
      </c>
      <c r="AG90" s="88">
        <f t="shared" ref="AG90" ca="1" si="69">IFERROR(AG89*AF7,"na")</f>
        <v>461.64992112287246</v>
      </c>
      <c r="AH90" s="88">
        <f t="shared" ref="AH90" ca="1" si="70">IFERROR(AH89*AG7,"na")</f>
        <v>370.317813162113</v>
      </c>
      <c r="AI90" s="88">
        <f t="shared" ca="1" si="67"/>
        <v>449.75604833581974</v>
      </c>
      <c r="AJ90" s="88">
        <f t="shared" ref="AJ90" ca="1" si="71">IFERROR(AJ89*AI7,"na")</f>
        <v>545.21113985747616</v>
      </c>
      <c r="AK90" s="88">
        <f t="shared" ca="1" si="67"/>
        <v>660.01454256745319</v>
      </c>
      <c r="AL90" s="88">
        <f t="shared" ca="1" si="67"/>
        <v>797.98376965431453</v>
      </c>
      <c r="AM90" s="7"/>
    </row>
    <row r="91" spans="1:40">
      <c r="A91" s="6"/>
      <c r="B91"/>
      <c r="D91" s="64" t="s">
        <v>247</v>
      </c>
      <c r="G91" s="88"/>
      <c r="H91" s="88"/>
      <c r="I91" s="88"/>
      <c r="J91" s="88"/>
      <c r="K91" s="71"/>
      <c r="L91" s="71"/>
      <c r="M91" s="88"/>
      <c r="N91" s="88"/>
      <c r="O91" s="88"/>
      <c r="P91" s="88"/>
      <c r="Q91" s="88"/>
      <c r="R91" s="88"/>
      <c r="S91" s="88"/>
      <c r="T91" s="88"/>
      <c r="U91" s="88"/>
      <c r="V91" s="88">
        <f t="shared" ref="V91:X91" si="72">-V169-V170</f>
        <v>12.162000000000001</v>
      </c>
      <c r="W91" s="88">
        <f t="shared" si="72"/>
        <v>45.717000000000006</v>
      </c>
      <c r="X91" s="88">
        <f t="shared" si="72"/>
        <v>13.862</v>
      </c>
      <c r="Y91" s="88">
        <f>-Y169-Y170</f>
        <v>37.774000000000001</v>
      </c>
      <c r="Z91" s="88">
        <f>-Z169-Z170</f>
        <v>99.40600000000002</v>
      </c>
      <c r="AA91" s="88">
        <f>-AA169-AA170</f>
        <v>72.710999999999999</v>
      </c>
      <c r="AB91" s="191">
        <f t="shared" ref="AB91:AK91" ca="1" si="73">+AB90*AB92</f>
        <v>318.08165999999994</v>
      </c>
      <c r="AC91" s="191">
        <f ca="1">+AC90*AC92</f>
        <v>124.06656944809617</v>
      </c>
      <c r="AD91" s="191">
        <f ca="1">+AD90*AD92</f>
        <v>179.50860031318351</v>
      </c>
      <c r="AE91" s="191">
        <f t="shared" ca="1" si="73"/>
        <v>212.45492580304256</v>
      </c>
      <c r="AF91" s="191">
        <f t="shared" ref="AF91:AI91" ca="1" si="74">+AF90*AF92</f>
        <v>263.35263146497806</v>
      </c>
      <c r="AG91" s="191">
        <f t="shared" ca="1" si="74"/>
        <v>738.63987379659602</v>
      </c>
      <c r="AH91" s="191">
        <f t="shared" ca="1" si="74"/>
        <v>444.26221521386611</v>
      </c>
      <c r="AI91" s="191">
        <f t="shared" ca="1" si="74"/>
        <v>549.00488022553338</v>
      </c>
      <c r="AJ91" s="191">
        <f t="shared" ref="AJ91" ca="1" si="75">+AJ90*AJ92</f>
        <v>677.1709691317742</v>
      </c>
      <c r="AK91" s="191">
        <f t="shared" ca="1" si="73"/>
        <v>834.10655288591079</v>
      </c>
      <c r="AL91" s="191">
        <f t="shared" ref="AL91" ca="1" si="76">+AL90*AL92</f>
        <v>1026.1161062143451</v>
      </c>
      <c r="AM91" s="7"/>
    </row>
    <row r="92" spans="1:40">
      <c r="A92" s="6"/>
      <c r="B92"/>
      <c r="D92" s="64" t="s">
        <v>248</v>
      </c>
      <c r="G92" s="88"/>
      <c r="H92" s="88"/>
      <c r="I92" s="88"/>
      <c r="J92" s="88"/>
      <c r="K92" s="71"/>
      <c r="L92" s="71"/>
      <c r="M92" s="152"/>
      <c r="N92" s="152"/>
      <c r="O92" s="152"/>
      <c r="P92" s="152"/>
      <c r="Q92" s="152"/>
      <c r="R92" s="152"/>
      <c r="S92" s="152"/>
      <c r="T92" s="152"/>
      <c r="U92" s="152"/>
      <c r="V92" s="152">
        <f t="shared" ref="V92:AA92" si="77">+V91/V90</f>
        <v>0.71761848375628401</v>
      </c>
      <c r="W92" s="152">
        <f t="shared" si="77"/>
        <v>1.0608945635981895</v>
      </c>
      <c r="X92" s="152">
        <f t="shared" si="77"/>
        <v>0.32931900858206015</v>
      </c>
      <c r="Y92" s="152">
        <f t="shared" si="77"/>
        <v>0.5535705432773359</v>
      </c>
      <c r="Z92" s="152">
        <f t="shared" si="77"/>
        <v>1.8956411466601828</v>
      </c>
      <c r="AA92" s="152">
        <f t="shared" si="77"/>
        <v>1.0516868559030919</v>
      </c>
      <c r="AB92" s="90">
        <f>SUM(217/300*1.9,83/300*1)</f>
        <v>1.651</v>
      </c>
      <c r="AC92" s="90">
        <v>1.1000000000000001</v>
      </c>
      <c r="AD92" s="90">
        <f>+AC92*1.0175</f>
        <v>1.1192500000000001</v>
      </c>
      <c r="AE92" s="90">
        <f>+AD92*1.0175</f>
        <v>1.1388368750000002</v>
      </c>
      <c r="AF92" s="90">
        <f>+AE92*1.0175</f>
        <v>1.1587665203125004</v>
      </c>
      <c r="AG92" s="261">
        <v>1.6</v>
      </c>
      <c r="AH92" s="90">
        <f>+AF92*1.0175*1.0175</f>
        <v>1.1996782207702839</v>
      </c>
      <c r="AI92" s="90">
        <f>+AH92*1.0175</f>
        <v>1.220672589633764</v>
      </c>
      <c r="AJ92" s="90">
        <f>+AI92*1.0175</f>
        <v>1.2420343599523549</v>
      </c>
      <c r="AK92" s="90">
        <f>+AJ92*1.0175</f>
        <v>1.2637699612515212</v>
      </c>
      <c r="AL92" s="90">
        <f>+AK92*1.0175</f>
        <v>1.2858859355734229</v>
      </c>
      <c r="AM92" s="65"/>
    </row>
    <row r="93" spans="1:40">
      <c r="A93" s="6"/>
      <c r="B93"/>
      <c r="D93" s="64" t="s">
        <v>281</v>
      </c>
      <c r="G93" s="88"/>
      <c r="H93" s="88"/>
      <c r="I93" s="88"/>
      <c r="J93" s="88"/>
      <c r="K93" s="71"/>
      <c r="L93" s="71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>
        <f>+Y92/(Y366*0.95)</f>
        <v>2.0159696527720481</v>
      </c>
      <c r="Z93" s="223">
        <f>+Z92/(Z366*0.95)</f>
        <v>6.679108720853927</v>
      </c>
      <c r="AA93" s="223">
        <f>+AA92/(AA366*0.95)</f>
        <v>3.398863673521491</v>
      </c>
      <c r="AB93" s="223">
        <f ca="1">+AB92/(AB366*0.95)</f>
        <v>5.9526021660449571</v>
      </c>
      <c r="AC93" s="223">
        <f ca="1">+AC92/(AC366*0.95)</f>
        <v>3.9659978089942176</v>
      </c>
      <c r="AD93" s="223">
        <f ca="1">+AD92/(AD366*0.95)</f>
        <v>4.0184021429631027</v>
      </c>
      <c r="AE93" s="223">
        <f ca="1">+AE92/(AE366*0.95)</f>
        <v>4.0547801186692576</v>
      </c>
      <c r="AF93" s="223">
        <f ca="1">+AF92/(AF366*0.95)</f>
        <v>4.0755328792318988</v>
      </c>
      <c r="AG93" s="223">
        <f ca="1">+AG92/(AG366*0.95)</f>
        <v>5.5388938404037056</v>
      </c>
      <c r="AH93" s="223">
        <f ca="1">+AH92/(AH366*0.95)</f>
        <v>4.0745030061224963</v>
      </c>
      <c r="AI93" s="223">
        <f ca="1">+AI92/(AI366*0.95)</f>
        <v>4.0559432229292245</v>
      </c>
      <c r="AJ93" s="223">
        <f ca="1">+AJ92/(AJ366*0.95)</f>
        <v>4.0279495712706801</v>
      </c>
      <c r="AK93" s="223">
        <f ca="1">+AK92/(AK366*0.95)</f>
        <v>3.9926134107842559</v>
      </c>
      <c r="AL93" s="223">
        <f ca="1">+AL92/(AL366*0.95)</f>
        <v>3.9520088446294381</v>
      </c>
      <c r="AM93" s="65"/>
    </row>
    <row r="94" spans="1:40">
      <c r="A94" s="6"/>
      <c r="B94"/>
      <c r="D94" s="175" t="s">
        <v>249</v>
      </c>
      <c r="E94" s="9"/>
      <c r="F94" s="9"/>
      <c r="G94" s="187"/>
      <c r="H94" s="187"/>
      <c r="I94" s="187"/>
      <c r="J94" s="187"/>
      <c r="K94" s="189"/>
      <c r="L94" s="189"/>
      <c r="M94" s="189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65"/>
    </row>
    <row r="95" spans="1:40">
      <c r="A95" s="6"/>
      <c r="B95"/>
      <c r="D95" s="64" t="s">
        <v>250</v>
      </c>
      <c r="G95" s="7"/>
      <c r="H95" s="65"/>
      <c r="I95" s="65"/>
      <c r="J95" s="7"/>
      <c r="K95" s="7"/>
      <c r="L95" s="7"/>
      <c r="M95" s="192">
        <v>1</v>
      </c>
      <c r="N95" s="192">
        <v>1</v>
      </c>
      <c r="O95" s="192">
        <v>1</v>
      </c>
      <c r="P95" s="192">
        <v>1</v>
      </c>
      <c r="Q95" s="192">
        <v>1</v>
      </c>
      <c r="R95" s="192">
        <v>2</v>
      </c>
      <c r="S95" s="192">
        <v>1</v>
      </c>
      <c r="T95" s="192">
        <v>0</v>
      </c>
      <c r="U95" s="192">
        <v>0</v>
      </c>
      <c r="V95" s="254">
        <v>2</v>
      </c>
      <c r="W95" s="254">
        <v>10</v>
      </c>
      <c r="X95" s="254">
        <v>8</v>
      </c>
      <c r="Y95" s="254">
        <v>8</v>
      </c>
      <c r="Z95" s="254">
        <v>15</v>
      </c>
      <c r="AA95" s="254">
        <v>17</v>
      </c>
      <c r="AB95" s="254">
        <v>22</v>
      </c>
      <c r="AC95" s="254">
        <f t="shared" ref="AC95:AK95" si="78">+AB95*1.19</f>
        <v>26.18</v>
      </c>
      <c r="AD95" s="254">
        <f t="shared" si="78"/>
        <v>31.154199999999999</v>
      </c>
      <c r="AE95" s="254">
        <f t="shared" si="78"/>
        <v>37.073498000000001</v>
      </c>
      <c r="AF95" s="254">
        <f t="shared" si="78"/>
        <v>44.117462619999998</v>
      </c>
      <c r="AG95" s="254">
        <f t="shared" si="78"/>
        <v>52.499780517799998</v>
      </c>
      <c r="AH95" s="254">
        <f t="shared" si="78"/>
        <v>62.474738816181997</v>
      </c>
      <c r="AI95" s="254">
        <f t="shared" si="78"/>
        <v>74.344939191256572</v>
      </c>
      <c r="AJ95" s="254">
        <f t="shared" si="78"/>
        <v>88.470477637595323</v>
      </c>
      <c r="AK95" s="254">
        <f t="shared" si="78"/>
        <v>105.27986838873844</v>
      </c>
      <c r="AL95" s="254">
        <f>+AK95*1.18</f>
        <v>124.23024469871135</v>
      </c>
      <c r="AM95" s="65"/>
      <c r="AN95" s="193"/>
    </row>
    <row r="96" spans="1:40">
      <c r="A96" s="6"/>
      <c r="B96"/>
      <c r="D96" s="64" t="s">
        <v>432</v>
      </c>
      <c r="G96" s="7"/>
      <c r="H96" s="7"/>
      <c r="I96" s="7"/>
      <c r="J96" s="7"/>
      <c r="K96" s="7"/>
      <c r="L96" s="7"/>
      <c r="M96" s="194"/>
      <c r="N96" s="194"/>
      <c r="O96" s="194"/>
      <c r="P96" s="194"/>
      <c r="Q96" s="194"/>
      <c r="R96" s="194"/>
      <c r="S96" s="194"/>
      <c r="T96" s="194"/>
      <c r="U96" s="194"/>
      <c r="V96" s="248">
        <f t="shared" ref="V96:AL96" si="79">IFERROR(V91/V95,"na")</f>
        <v>6.0810000000000004</v>
      </c>
      <c r="W96" s="248">
        <f t="shared" si="79"/>
        <v>4.5717000000000008</v>
      </c>
      <c r="X96" s="248">
        <f t="shared" si="79"/>
        <v>1.73275</v>
      </c>
      <c r="Y96" s="248">
        <f t="shared" si="79"/>
        <v>4.7217500000000001</v>
      </c>
      <c r="Z96" s="248">
        <f t="shared" si="79"/>
        <v>6.6270666666666678</v>
      </c>
      <c r="AA96" s="248">
        <f t="shared" si="79"/>
        <v>4.277117647058823</v>
      </c>
      <c r="AB96" s="248">
        <f t="shared" ca="1" si="79"/>
        <v>14.45825727272727</v>
      </c>
      <c r="AC96" s="248">
        <f t="shared" ca="1" si="79"/>
        <v>4.7389827902252168</v>
      </c>
      <c r="AD96" s="248">
        <f t="shared" ca="1" si="79"/>
        <v>5.7619390102516999</v>
      </c>
      <c r="AE96" s="248">
        <f t="shared" ca="1" si="79"/>
        <v>5.7306414895902877</v>
      </c>
      <c r="AF96" s="248">
        <f t="shared" ca="1" si="79"/>
        <v>5.9693512687556751</v>
      </c>
      <c r="AG96" s="248">
        <f t="shared" ca="1" si="79"/>
        <v>14.069389748137345</v>
      </c>
      <c r="AH96" s="248">
        <f t="shared" ca="1" si="79"/>
        <v>7.111069587997938</v>
      </c>
      <c r="AI96" s="248">
        <f t="shared" ca="1" si="79"/>
        <v>7.3845629063356579</v>
      </c>
      <c r="AJ96" s="248">
        <f t="shared" ca="1" si="79"/>
        <v>7.6542027037052183</v>
      </c>
      <c r="AK96" s="248">
        <f t="shared" ca="1" si="79"/>
        <v>7.922754517568654</v>
      </c>
      <c r="AL96" s="248">
        <f t="shared" ca="1" si="79"/>
        <v>8.2597930053420328</v>
      </c>
      <c r="AM96" s="7"/>
    </row>
    <row r="97" spans="1:41">
      <c r="A97" s="6"/>
      <c r="B97"/>
      <c r="D97" s="64" t="s">
        <v>251</v>
      </c>
      <c r="G97" s="7"/>
      <c r="H97" s="62"/>
      <c r="I97" s="7"/>
      <c r="J97" s="7"/>
      <c r="K97" s="7"/>
      <c r="L97" s="7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5"/>
      <c r="Z97" s="195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7"/>
    </row>
    <row r="98" spans="1:41">
      <c r="A98" s="6"/>
      <c r="B98"/>
      <c r="D98" s="190"/>
      <c r="G98" s="7"/>
      <c r="H98" s="7"/>
      <c r="I98" s="7"/>
      <c r="J98" s="7"/>
      <c r="K98" s="7"/>
      <c r="L98" s="7"/>
      <c r="M98" s="7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7"/>
    </row>
    <row r="99" spans="1:41">
      <c r="A99" s="6"/>
      <c r="B99"/>
      <c r="D99" s="185" t="s">
        <v>252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62"/>
      <c r="U99" s="62"/>
      <c r="V99" s="62"/>
      <c r="W99" s="71"/>
      <c r="X99" s="71"/>
      <c r="Y99" s="71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7"/>
    </row>
    <row r="100" spans="1:41">
      <c r="A100" s="6"/>
      <c r="B100"/>
      <c r="D100" s="67" t="s">
        <v>240</v>
      </c>
      <c r="G100" s="165"/>
      <c r="H100" s="165"/>
      <c r="I100" s="165"/>
      <c r="J100" s="165"/>
      <c r="K100" s="165"/>
      <c r="L100" s="165"/>
      <c r="M100" s="80"/>
      <c r="N100" s="80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>
        <f t="shared" ref="Z100:AL103" si="80">+Z106/Y106-1</f>
        <v>0.24615384615384617</v>
      </c>
      <c r="AA100" s="79">
        <f t="shared" si="80"/>
        <v>0.7777777777777779</v>
      </c>
      <c r="AB100" s="79">
        <f t="shared" si="80"/>
        <v>0.27</v>
      </c>
      <c r="AC100" s="79">
        <f t="shared" si="80"/>
        <v>4.0000000000000036E-2</v>
      </c>
      <c r="AD100" s="79">
        <f t="shared" si="80"/>
        <v>7.0000000000000062E-2</v>
      </c>
      <c r="AE100" s="79">
        <f t="shared" si="80"/>
        <v>5.9999999999999831E-2</v>
      </c>
      <c r="AF100" s="79">
        <f t="shared" si="80"/>
        <v>6.0000000000000053E-2</v>
      </c>
      <c r="AG100" s="79">
        <f t="shared" si="80"/>
        <v>0.17999999999999994</v>
      </c>
      <c r="AH100" s="79">
        <f t="shared" si="80"/>
        <v>6.0000000000000053E-2</v>
      </c>
      <c r="AI100" s="79">
        <f t="shared" si="80"/>
        <v>6.0000000000000053E-2</v>
      </c>
      <c r="AJ100" s="79">
        <f t="shared" si="80"/>
        <v>5.9999999999999831E-2</v>
      </c>
      <c r="AK100" s="79">
        <f t="shared" si="80"/>
        <v>6.0000000000000053E-2</v>
      </c>
      <c r="AL100" s="79">
        <f t="shared" si="80"/>
        <v>5.9999999999999831E-2</v>
      </c>
      <c r="AM100" s="7"/>
    </row>
    <row r="101" spans="1:41">
      <c r="A101" s="6"/>
      <c r="B101"/>
      <c r="D101" s="67" t="s">
        <v>241</v>
      </c>
      <c r="G101" s="165"/>
      <c r="H101" s="165"/>
      <c r="I101" s="165"/>
      <c r="J101" s="165"/>
      <c r="K101" s="165"/>
      <c r="L101" s="165"/>
      <c r="M101" s="80"/>
      <c r="N101" s="80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>
        <f t="shared" si="80"/>
        <v>8.1159420289855122E-2</v>
      </c>
      <c r="AA101" s="79">
        <f t="shared" si="80"/>
        <v>6.7917783735478077E-2</v>
      </c>
      <c r="AB101" s="79">
        <f t="shared" si="80"/>
        <v>0.3600000000000001</v>
      </c>
      <c r="AC101" s="79">
        <f t="shared" si="80"/>
        <v>0.12999999999999989</v>
      </c>
      <c r="AD101" s="79">
        <f t="shared" si="80"/>
        <v>0.16000000000000014</v>
      </c>
      <c r="AE101" s="79">
        <f t="shared" si="80"/>
        <v>0.14999999999999991</v>
      </c>
      <c r="AF101" s="79">
        <f t="shared" si="80"/>
        <v>0.14999999999999991</v>
      </c>
      <c r="AG101" s="79">
        <f t="shared" si="80"/>
        <v>0.2699999999999998</v>
      </c>
      <c r="AH101" s="79">
        <f t="shared" si="80"/>
        <v>0.14999999999999991</v>
      </c>
      <c r="AI101" s="79">
        <f t="shared" si="80"/>
        <v>0.15000000000000013</v>
      </c>
      <c r="AJ101" s="79">
        <f t="shared" si="80"/>
        <v>0.15000000000000013</v>
      </c>
      <c r="AK101" s="79">
        <f t="shared" si="80"/>
        <v>0.14999999999999991</v>
      </c>
      <c r="AL101" s="79">
        <f t="shared" si="80"/>
        <v>0.14999999999999991</v>
      </c>
      <c r="AM101" s="7"/>
    </row>
    <row r="102" spans="1:41">
      <c r="A102" s="6"/>
      <c r="B102"/>
      <c r="D102" s="67" t="s">
        <v>242</v>
      </c>
      <c r="G102" s="165"/>
      <c r="H102" s="165"/>
      <c r="I102" s="165"/>
      <c r="J102" s="165"/>
      <c r="K102" s="165"/>
      <c r="L102" s="165"/>
      <c r="M102" s="80"/>
      <c r="N102" s="80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>
        <f t="shared" si="80"/>
        <v>0.11904761904761907</v>
      </c>
      <c r="AA102" s="79">
        <f t="shared" si="80"/>
        <v>0.31914893617021267</v>
      </c>
      <c r="AB102" s="79">
        <f t="shared" si="80"/>
        <v>0.29000000000000004</v>
      </c>
      <c r="AC102" s="79">
        <f t="shared" si="80"/>
        <v>6.0000000000000053E-2</v>
      </c>
      <c r="AD102" s="79">
        <f t="shared" si="80"/>
        <v>9.000000000000008E-2</v>
      </c>
      <c r="AE102" s="79">
        <f t="shared" si="80"/>
        <v>7.9999999999999849E-2</v>
      </c>
      <c r="AF102" s="79">
        <f t="shared" si="80"/>
        <v>8.0000000000000071E-2</v>
      </c>
      <c r="AG102" s="79">
        <f t="shared" si="80"/>
        <v>0.19999999999999996</v>
      </c>
      <c r="AH102" s="79">
        <f t="shared" si="80"/>
        <v>8.0000000000000071E-2</v>
      </c>
      <c r="AI102" s="79">
        <f t="shared" si="80"/>
        <v>7.9999999999999849E-2</v>
      </c>
      <c r="AJ102" s="79">
        <f t="shared" si="80"/>
        <v>8.0000000000000071E-2</v>
      </c>
      <c r="AK102" s="79">
        <f t="shared" si="80"/>
        <v>8.0000000000000071E-2</v>
      </c>
      <c r="AL102" s="79">
        <f t="shared" si="80"/>
        <v>8.0000000000000071E-2</v>
      </c>
      <c r="AM102" s="7"/>
    </row>
    <row r="103" spans="1:41">
      <c r="A103" s="6"/>
      <c r="B103"/>
      <c r="D103" s="67" t="s">
        <v>243</v>
      </c>
      <c r="G103" s="165"/>
      <c r="H103" s="165"/>
      <c r="I103" s="165"/>
      <c r="J103" s="165"/>
      <c r="K103" s="165"/>
      <c r="L103" s="165"/>
      <c r="M103" s="80"/>
      <c r="N103" s="80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>
        <f t="shared" si="80"/>
        <v>0.21050454921422657</v>
      </c>
      <c r="AA103" s="79">
        <f t="shared" si="80"/>
        <v>0.20908780321147935</v>
      </c>
      <c r="AB103" s="79">
        <f t="shared" ca="1" si="80"/>
        <v>0.45837154576434314</v>
      </c>
      <c r="AC103" s="79">
        <f t="shared" ca="1" si="80"/>
        <v>0.22641739318892684</v>
      </c>
      <c r="AD103" s="79">
        <f t="shared" ca="1" si="80"/>
        <v>0.25406049363248395</v>
      </c>
      <c r="AE103" s="79">
        <f t="shared" ca="1" si="80"/>
        <v>0.24223307121325632</v>
      </c>
      <c r="AF103" s="79">
        <f t="shared" ca="1" si="80"/>
        <v>0.24073544220279541</v>
      </c>
      <c r="AG103" s="79">
        <f t="shared" ca="1" si="80"/>
        <v>0.35648924140049609</v>
      </c>
      <c r="AH103" s="79">
        <f t="shared" ca="1" si="80"/>
        <v>0.23198295811102532</v>
      </c>
      <c r="AI103" s="79">
        <f t="shared" ca="1" si="80"/>
        <v>0.22779570787328574</v>
      </c>
      <c r="AJ103" s="79">
        <f t="shared" ca="1" si="80"/>
        <v>0.22458655958733487</v>
      </c>
      <c r="AK103" s="79">
        <f t="shared" ca="1" si="80"/>
        <v>0.22173257354306553</v>
      </c>
      <c r="AL103" s="79">
        <f t="shared" ca="1" si="80"/>
        <v>0.21918012243326968</v>
      </c>
      <c r="AM103" s="7"/>
    </row>
    <row r="104" spans="1:41">
      <c r="A104" s="6"/>
      <c r="B104"/>
      <c r="D104" s="175" t="s">
        <v>252</v>
      </c>
      <c r="E104" s="9"/>
      <c r="F104" s="9"/>
      <c r="G104" s="187"/>
      <c r="H104" s="187"/>
      <c r="I104" s="187"/>
      <c r="J104" s="187"/>
      <c r="K104" s="187"/>
      <c r="L104" s="187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>
        <f t="shared" ref="Z104:AL104" si="81">+Z7/Y7-1</f>
        <v>0.17247191011235952</v>
      </c>
      <c r="AA104" s="189">
        <f t="shared" si="81"/>
        <v>0.18351701006229049</v>
      </c>
      <c r="AB104" s="189">
        <f t="shared" ca="1" si="81"/>
        <v>0.42697103248178347</v>
      </c>
      <c r="AC104" s="189">
        <f t="shared" ca="1" si="81"/>
        <v>0.19746395804888106</v>
      </c>
      <c r="AD104" s="189">
        <f t="shared" ca="1" si="81"/>
        <v>0.2278016766021751</v>
      </c>
      <c r="AE104" s="189">
        <f t="shared" ca="1" si="81"/>
        <v>0.21825005491729166</v>
      </c>
      <c r="AF104" s="189">
        <f t="shared" ca="1" si="81"/>
        <v>0.21877150737314177</v>
      </c>
      <c r="AG104" s="189">
        <f t="shared" ca="1" si="81"/>
        <v>0.33693590539120999</v>
      </c>
      <c r="AH104" s="189">
        <f t="shared" ca="1" si="81"/>
        <v>0.21451367541677246</v>
      </c>
      <c r="AI104" s="189">
        <f t="shared" ca="1" si="81"/>
        <v>0.21223748268613263</v>
      </c>
      <c r="AJ104" s="189">
        <f t="shared" ca="1" si="81"/>
        <v>0.21056686908486077</v>
      </c>
      <c r="AK104" s="189">
        <f t="shared" ca="1" si="81"/>
        <v>0.20903967744432017</v>
      </c>
      <c r="AL104" s="189">
        <f t="shared" ca="1" si="81"/>
        <v>0.20763907146819172</v>
      </c>
      <c r="AM104" s="7"/>
    </row>
    <row r="105" spans="1:41">
      <c r="A105" s="6"/>
      <c r="B105"/>
      <c r="D105" s="190"/>
      <c r="G105" s="7"/>
      <c r="H105" s="7"/>
      <c r="I105" s="7"/>
      <c r="J105" s="7"/>
      <c r="K105" s="7"/>
      <c r="L105" s="7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"/>
    </row>
    <row r="106" spans="1:41">
      <c r="A106" s="6"/>
      <c r="B106"/>
      <c r="D106" s="67" t="s">
        <v>240</v>
      </c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>
        <v>6.5</v>
      </c>
      <c r="Z106" s="165">
        <v>8.1</v>
      </c>
      <c r="AA106" s="165">
        <v>14.4</v>
      </c>
      <c r="AB106" s="76">
        <f t="shared" ref="AB106:AL106" si="82">(AA106*AB67)+(AA106*AB85)+AA106</f>
        <v>18.288</v>
      </c>
      <c r="AC106" s="76">
        <f t="shared" si="82"/>
        <v>19.01952</v>
      </c>
      <c r="AD106" s="76">
        <f t="shared" si="82"/>
        <v>20.3508864</v>
      </c>
      <c r="AE106" s="76">
        <f t="shared" si="82"/>
        <v>21.571939583999999</v>
      </c>
      <c r="AF106" s="76">
        <f t="shared" si="82"/>
        <v>22.86625595904</v>
      </c>
      <c r="AG106" s="76">
        <f t="shared" si="82"/>
        <v>26.9821820316672</v>
      </c>
      <c r="AH106" s="76">
        <f t="shared" si="82"/>
        <v>28.601112953567231</v>
      </c>
      <c r="AI106" s="76">
        <f t="shared" si="82"/>
        <v>30.317179730781266</v>
      </c>
      <c r="AJ106" s="76">
        <f t="shared" si="82"/>
        <v>32.136210514628139</v>
      </c>
      <c r="AK106" s="76">
        <f t="shared" si="82"/>
        <v>34.064383145505829</v>
      </c>
      <c r="AL106" s="76">
        <f t="shared" si="82"/>
        <v>36.108246134236175</v>
      </c>
      <c r="AM106" s="7"/>
      <c r="AN106" s="73">
        <f t="shared" ref="AN106:AN110" si="83">(AK106/AA106)^(1/10)-1</f>
        <v>8.9917946461614218E-2</v>
      </c>
      <c r="AO106" s="73"/>
    </row>
    <row r="107" spans="1:41">
      <c r="A107" s="6"/>
      <c r="B107"/>
      <c r="D107" s="67" t="s">
        <v>241</v>
      </c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>
        <v>103.5</v>
      </c>
      <c r="Z107" s="165">
        <v>111.9</v>
      </c>
      <c r="AA107" s="165">
        <v>119.5</v>
      </c>
      <c r="AB107" s="76">
        <f t="shared" ref="AB107:AL107" si="84">(AA107*AB68)+(AA107*AB86)+AA107</f>
        <v>162.52000000000001</v>
      </c>
      <c r="AC107" s="76">
        <f t="shared" si="84"/>
        <v>183.64760000000001</v>
      </c>
      <c r="AD107" s="76">
        <f t="shared" si="84"/>
        <v>213.03121600000003</v>
      </c>
      <c r="AE107" s="76">
        <f t="shared" si="84"/>
        <v>244.98589840000002</v>
      </c>
      <c r="AF107" s="76">
        <f t="shared" si="84"/>
        <v>281.73378316000003</v>
      </c>
      <c r="AG107" s="76">
        <f t="shared" si="84"/>
        <v>357.80190461320001</v>
      </c>
      <c r="AH107" s="76">
        <f t="shared" si="84"/>
        <v>411.47219030517999</v>
      </c>
      <c r="AI107" s="76">
        <f t="shared" si="84"/>
        <v>473.193018850957</v>
      </c>
      <c r="AJ107" s="76">
        <f t="shared" si="84"/>
        <v>544.17197167860058</v>
      </c>
      <c r="AK107" s="76">
        <f t="shared" si="84"/>
        <v>625.79776743039065</v>
      </c>
      <c r="AL107" s="76">
        <f t="shared" si="84"/>
        <v>719.66743254494918</v>
      </c>
      <c r="AM107" s="7"/>
      <c r="AN107" s="73">
        <f t="shared" si="83"/>
        <v>0.18006684978279908</v>
      </c>
      <c r="AO107" s="73"/>
    </row>
    <row r="108" spans="1:41">
      <c r="A108" s="6"/>
      <c r="B108"/>
      <c r="D108" s="67" t="s">
        <v>242</v>
      </c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>
        <v>4.2</v>
      </c>
      <c r="Z108" s="165">
        <v>4.7</v>
      </c>
      <c r="AA108" s="165">
        <v>6.2</v>
      </c>
      <c r="AB108" s="76">
        <f t="shared" ref="AB108:AL108" si="85">(AA108*AB69)+(AA108*AB87)+AA108</f>
        <v>7.9980000000000002</v>
      </c>
      <c r="AC108" s="76">
        <f t="shared" si="85"/>
        <v>8.4778800000000007</v>
      </c>
      <c r="AD108" s="76">
        <f t="shared" si="85"/>
        <v>9.2408892000000016</v>
      </c>
      <c r="AE108" s="76">
        <f t="shared" si="85"/>
        <v>9.9801603360000009</v>
      </c>
      <c r="AF108" s="76">
        <f t="shared" si="85"/>
        <v>10.778573162880001</v>
      </c>
      <c r="AG108" s="76">
        <f t="shared" si="85"/>
        <v>12.934287795456001</v>
      </c>
      <c r="AH108" s="76">
        <f t="shared" si="85"/>
        <v>13.969030819092481</v>
      </c>
      <c r="AI108" s="76">
        <f t="shared" si="85"/>
        <v>15.086553284619878</v>
      </c>
      <c r="AJ108" s="76">
        <f t="shared" si="85"/>
        <v>16.293477547389468</v>
      </c>
      <c r="AK108" s="76">
        <f t="shared" si="85"/>
        <v>17.596955751180626</v>
      </c>
      <c r="AL108" s="76">
        <f t="shared" si="85"/>
        <v>19.004712211275077</v>
      </c>
      <c r="AM108" s="7"/>
      <c r="AN108" s="73">
        <f t="shared" si="83"/>
        <v>0.1099529895103839</v>
      </c>
      <c r="AO108" s="73"/>
    </row>
    <row r="109" spans="1:41">
      <c r="A109" s="6"/>
      <c r="B109"/>
      <c r="D109" s="67" t="s">
        <v>243</v>
      </c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>
        <v>241.8</v>
      </c>
      <c r="Z109" s="165">
        <v>292.7</v>
      </c>
      <c r="AA109" s="165">
        <v>353.9</v>
      </c>
      <c r="AB109" s="76">
        <f t="shared" ref="AB109:AL109" ca="1" si="86">(AA109*AB70)+(AA109*AB88)+AA109</f>
        <v>516.11769004600103</v>
      </c>
      <c r="AC109" s="76">
        <f t="shared" ca="1" si="86"/>
        <v>632.97571200490711</v>
      </c>
      <c r="AD109" s="76">
        <f t="shared" ca="1" si="86"/>
        <v>793.78983385424681</v>
      </c>
      <c r="AE109" s="76">
        <f t="shared" ca="1" si="86"/>
        <v>986.07198320662155</v>
      </c>
      <c r="AF109" s="76">
        <f t="shared" ca="1" si="86"/>
        <v>1223.454458127655</v>
      </c>
      <c r="AG109" s="76">
        <f t="shared" ca="1" si="86"/>
        <v>1659.6028097936378</v>
      </c>
      <c r="AH109" s="76">
        <f t="shared" ca="1" si="86"/>
        <v>2044.6023788989351</v>
      </c>
      <c r="AI109" s="76">
        <f t="shared" ca="1" si="86"/>
        <v>2510.3540251196218</v>
      </c>
      <c r="AJ109" s="76">
        <f t="shared" ca="1" si="86"/>
        <v>3074.1457989674559</v>
      </c>
      <c r="AK109" s="76">
        <f t="shared" ca="1" si="86"/>
        <v>3755.7840584191135</v>
      </c>
      <c r="AL109" s="76">
        <f t="shared" ca="1" si="86"/>
        <v>4578.977268176337</v>
      </c>
      <c r="AM109" s="7"/>
      <c r="AN109" s="73">
        <f t="shared" ca="1" si="83"/>
        <v>0.2664323775817341</v>
      </c>
      <c r="AO109" s="73"/>
    </row>
    <row r="110" spans="1:41">
      <c r="A110" s="6"/>
      <c r="B110"/>
      <c r="D110" s="175" t="s">
        <v>253</v>
      </c>
      <c r="E110" s="9"/>
      <c r="F110" s="9"/>
      <c r="G110" s="187"/>
      <c r="H110" s="187"/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>
        <f>SUM(Y106:Y109)</f>
        <v>356</v>
      </c>
      <c r="Z110" s="187">
        <f>SUM(Z106:Z109)</f>
        <v>417.4</v>
      </c>
      <c r="AA110" s="187">
        <f t="shared" ref="AA110:AK110" si="87">SUM(AA106:AA109)</f>
        <v>494</v>
      </c>
      <c r="AB110" s="187">
        <f t="shared" ca="1" si="87"/>
        <v>704.92369004600107</v>
      </c>
      <c r="AC110" s="187">
        <f t="shared" ca="1" si="87"/>
        <v>844.12071200490709</v>
      </c>
      <c r="AD110" s="187">
        <f t="shared" ca="1" si="87"/>
        <v>1036.4128254542468</v>
      </c>
      <c r="AE110" s="187">
        <f t="shared" ca="1" si="87"/>
        <v>1262.6099815266216</v>
      </c>
      <c r="AF110" s="187">
        <f t="shared" ca="1" si="87"/>
        <v>1538.8330704095752</v>
      </c>
      <c r="AG110" s="187">
        <f t="shared" ca="1" si="87"/>
        <v>2057.321184233961</v>
      </c>
      <c r="AH110" s="187">
        <f t="shared" ca="1" si="87"/>
        <v>2498.6447129767748</v>
      </c>
      <c r="AI110" s="187">
        <f t="shared" ca="1" si="87"/>
        <v>3028.9507769859802</v>
      </c>
      <c r="AJ110" s="187">
        <f t="shared" ca="1" si="87"/>
        <v>3666.7474587080742</v>
      </c>
      <c r="AK110" s="187">
        <f t="shared" ca="1" si="87"/>
        <v>4433.2431647461908</v>
      </c>
      <c r="AL110" s="187">
        <f t="shared" ref="AL110" ca="1" si="88">SUM(AL106:AL109)</f>
        <v>5353.7576590667977</v>
      </c>
      <c r="AM110" s="7"/>
      <c r="AN110" s="73">
        <f t="shared" ca="1" si="83"/>
        <v>0.24537304171648899</v>
      </c>
      <c r="AO110" s="73"/>
    </row>
    <row r="111" spans="1:41">
      <c r="A111" s="6"/>
      <c r="B111"/>
      <c r="D111" s="67" t="s">
        <v>254</v>
      </c>
      <c r="G111" s="165"/>
      <c r="H111" s="80"/>
      <c r="I111" s="80"/>
      <c r="J111" s="80"/>
      <c r="K111" s="80"/>
      <c r="L111" s="80"/>
      <c r="M111" s="80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>
        <f t="shared" ref="Y111:AL111" si="89">+Y109/Y110</f>
        <v>0.67921348314606744</v>
      </c>
      <c r="Z111" s="79">
        <f t="shared" si="89"/>
        <v>0.70124580737901299</v>
      </c>
      <c r="AA111" s="79">
        <f t="shared" si="89"/>
        <v>0.71639676113360318</v>
      </c>
      <c r="AB111" s="79">
        <f t="shared" ca="1" si="89"/>
        <v>0.73216107975080369</v>
      </c>
      <c r="AC111" s="79">
        <f t="shared" ca="1" si="89"/>
        <v>0.74986397443263719</v>
      </c>
      <c r="AD111" s="79">
        <f t="shared" ca="1" si="89"/>
        <v>0.76590120689247421</v>
      </c>
      <c r="AE111" s="79">
        <f t="shared" ca="1" si="89"/>
        <v>0.78097908113664838</v>
      </c>
      <c r="AF111" s="79">
        <f t="shared" ca="1" si="89"/>
        <v>0.79505339575397926</v>
      </c>
      <c r="AG111" s="79">
        <f t="shared" ca="1" si="89"/>
        <v>0.80668143725530495</v>
      </c>
      <c r="AH111" s="79">
        <f t="shared" ca="1" si="89"/>
        <v>0.81828455573545156</v>
      </c>
      <c r="AI111" s="79">
        <f t="shared" ca="1" si="89"/>
        <v>0.8287866690318425</v>
      </c>
      <c r="AJ111" s="79">
        <f t="shared" ca="1" si="89"/>
        <v>0.83838492658302322</v>
      </c>
      <c r="AK111" s="79">
        <f t="shared" ca="1" si="89"/>
        <v>0.84718656722592323</v>
      </c>
      <c r="AL111" s="79">
        <f t="shared" ca="1" si="89"/>
        <v>0.85528287975860473</v>
      </c>
      <c r="AM111" s="7"/>
    </row>
    <row r="112" spans="1:41">
      <c r="A112" s="6"/>
      <c r="B112"/>
      <c r="D112" s="190"/>
      <c r="G112" s="7"/>
      <c r="H112" s="7"/>
      <c r="I112" s="7"/>
      <c r="J112" s="7"/>
      <c r="K112" s="7"/>
      <c r="L112" s="7"/>
      <c r="M112" s="7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71"/>
      <c r="Y112" s="165"/>
      <c r="Z112" s="77"/>
      <c r="AA112" s="77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7"/>
    </row>
    <row r="113" spans="1:43" s="5" customFormat="1">
      <c r="A113" s="6"/>
      <c r="D113" s="221" t="s">
        <v>374</v>
      </c>
      <c r="G113" s="70"/>
      <c r="H113" s="70"/>
      <c r="I113" s="70"/>
      <c r="J113" s="70"/>
      <c r="K113" s="70"/>
      <c r="L113" s="70"/>
      <c r="M113" s="70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165"/>
      <c r="Y113" s="165">
        <v>284.488</v>
      </c>
      <c r="Z113" s="77">
        <v>299.53399999999999</v>
      </c>
      <c r="AA113" s="77">
        <v>306.66500000000002</v>
      </c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70"/>
    </row>
    <row r="114" spans="1:43" s="5" customFormat="1">
      <c r="A114" s="6"/>
      <c r="D114" s="221" t="s">
        <v>375</v>
      </c>
      <c r="G114" s="70"/>
      <c r="H114" s="70"/>
      <c r="I114" s="70"/>
      <c r="J114" s="70"/>
      <c r="K114" s="70"/>
      <c r="L114" s="70"/>
      <c r="M114" s="70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165"/>
      <c r="Y114" s="165">
        <v>71.474000000000004</v>
      </c>
      <c r="Z114" s="77">
        <v>117.86499999999999</v>
      </c>
      <c r="AA114" s="77">
        <v>187.321</v>
      </c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70"/>
    </row>
    <row r="115" spans="1:43">
      <c r="A115" s="6"/>
      <c r="B115"/>
      <c r="D115" s="175" t="s">
        <v>283</v>
      </c>
      <c r="E115" s="9"/>
      <c r="F115" s="9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>
        <f>SUM(Y113:Y114)</f>
        <v>355.96199999999999</v>
      </c>
      <c r="Z115" s="187">
        <f>SUM(Z113:Z114)</f>
        <v>417.399</v>
      </c>
      <c r="AA115" s="187">
        <f>SUM(AA113:AA114)</f>
        <v>493.98599999999999</v>
      </c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7"/>
      <c r="AN115" s="73"/>
      <c r="AO115" s="73"/>
    </row>
    <row r="116" spans="1:43">
      <c r="A116" s="6"/>
      <c r="B116"/>
      <c r="D116" s="190" t="s">
        <v>121</v>
      </c>
      <c r="G116" s="7"/>
      <c r="H116" s="7"/>
      <c r="I116" s="7"/>
      <c r="J116" s="7"/>
      <c r="K116" s="7"/>
      <c r="L116" s="7"/>
      <c r="M116" s="7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9" t="b">
        <f>ABS(Y115-Y7)&lt;1</f>
        <v>1</v>
      </c>
      <c r="Z116" s="79" t="b">
        <f>ABS(Z115-Z7)&lt;1</f>
        <v>1</v>
      </c>
      <c r="AA116" s="79" t="b">
        <f>ABS(AA115-AA7)&lt;1</f>
        <v>1</v>
      </c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7"/>
    </row>
    <row r="117" spans="1:43">
      <c r="D117" s="221" t="s">
        <v>445</v>
      </c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249">
        <f>+Y113/Y115</f>
        <v>0.7992089043212478</v>
      </c>
      <c r="Z117" s="249">
        <f>+Z113/Z115</f>
        <v>0.717620310542191</v>
      </c>
      <c r="AA117" s="249">
        <f>+AA113/AA115</f>
        <v>0.62079694566242771</v>
      </c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7"/>
    </row>
    <row r="118" spans="1:43">
      <c r="G118" s="7"/>
      <c r="H118" s="7"/>
      <c r="I118" s="7"/>
      <c r="J118" s="7"/>
      <c r="K118" s="7"/>
      <c r="L118" s="7"/>
      <c r="M118" s="7"/>
      <c r="N118" s="7"/>
      <c r="O118" s="7"/>
      <c r="P118" s="95"/>
      <c r="Q118" s="7"/>
      <c r="R118" s="7"/>
      <c r="S118" s="7"/>
      <c r="T118" s="62"/>
      <c r="U118" s="62"/>
      <c r="V118" s="62"/>
      <c r="W118" s="71"/>
      <c r="X118" s="71"/>
      <c r="Y118" s="71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7"/>
    </row>
    <row r="119" spans="1:43">
      <c r="B119" s="144" t="s">
        <v>187</v>
      </c>
      <c r="C119" s="49" t="s">
        <v>187</v>
      </c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</row>
    <row r="120" spans="1:43">
      <c r="C120" s="104"/>
      <c r="D120" s="105" t="s">
        <v>105</v>
      </c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</row>
    <row r="121" spans="1:43">
      <c r="B121" s="145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237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7"/>
      <c r="AN121" s="1"/>
    </row>
    <row r="122" spans="1:43">
      <c r="A122" s="110" t="s">
        <v>189</v>
      </c>
      <c r="D122" s="64" t="s">
        <v>224</v>
      </c>
      <c r="I122" s="76"/>
      <c r="J122" s="76"/>
      <c r="K122" s="165"/>
      <c r="L122" s="76"/>
      <c r="M122" s="76"/>
      <c r="N122" s="76"/>
      <c r="O122" s="76">
        <f t="shared" ref="O122:AL122" si="90">+O7</f>
        <v>66.528000000000006</v>
      </c>
      <c r="P122" s="76">
        <f t="shared" si="90"/>
        <v>154.21299999999999</v>
      </c>
      <c r="Q122" s="76">
        <f t="shared" si="90"/>
        <v>161.714</v>
      </c>
      <c r="R122" s="76">
        <f t="shared" si="90"/>
        <v>196.684</v>
      </c>
      <c r="S122" s="76">
        <f t="shared" si="90"/>
        <v>174</v>
      </c>
      <c r="T122" s="76">
        <f t="shared" si="90"/>
        <v>177.18631178707224</v>
      </c>
      <c r="U122" s="76">
        <f t="shared" si="90"/>
        <v>172.18199999999999</v>
      </c>
      <c r="V122" s="76">
        <f t="shared" si="90"/>
        <v>192.22900000000001</v>
      </c>
      <c r="W122" s="76">
        <f t="shared" si="90"/>
        <v>238.78200000000001</v>
      </c>
      <c r="X122" s="76">
        <f t="shared" si="90"/>
        <v>285.173</v>
      </c>
      <c r="Y122" s="76">
        <f t="shared" si="90"/>
        <v>356</v>
      </c>
      <c r="Z122" s="76">
        <f t="shared" si="90"/>
        <v>417.4</v>
      </c>
      <c r="AA122" s="76">
        <f t="shared" si="90"/>
        <v>494</v>
      </c>
      <c r="AB122" s="76">
        <f t="shared" ca="1" si="90"/>
        <v>704.92369004600107</v>
      </c>
      <c r="AC122" s="76">
        <f t="shared" ca="1" si="90"/>
        <v>844.12071200490709</v>
      </c>
      <c r="AD122" s="76">
        <f t="shared" ca="1" si="90"/>
        <v>1036.4128254542468</v>
      </c>
      <c r="AE122" s="76">
        <f t="shared" ca="1" si="90"/>
        <v>1262.6099815266216</v>
      </c>
      <c r="AF122" s="76">
        <f t="shared" ca="1" si="90"/>
        <v>1538.8330704095752</v>
      </c>
      <c r="AG122" s="76">
        <f t="shared" ca="1" si="90"/>
        <v>2057.321184233961</v>
      </c>
      <c r="AH122" s="76">
        <f t="shared" ca="1" si="90"/>
        <v>2498.6447129767748</v>
      </c>
      <c r="AI122" s="76">
        <f t="shared" ca="1" si="90"/>
        <v>3028.9507769859802</v>
      </c>
      <c r="AJ122" s="76">
        <f t="shared" ca="1" si="90"/>
        <v>3666.7474587080742</v>
      </c>
      <c r="AK122" s="76">
        <f t="shared" ca="1" si="90"/>
        <v>4433.2431647461908</v>
      </c>
      <c r="AL122" s="76">
        <f t="shared" ca="1" si="90"/>
        <v>5353.7576590667977</v>
      </c>
      <c r="AM122" s="7"/>
      <c r="AN122" s="73">
        <f ca="1">(AK122/AA122)^(1/10)-1</f>
        <v>0.24537304171648899</v>
      </c>
      <c r="AO122" s="73"/>
      <c r="AP122" s="73"/>
      <c r="AQ122" s="73"/>
    </row>
    <row r="123" spans="1:43">
      <c r="D123" s="67" t="s">
        <v>190</v>
      </c>
      <c r="I123" s="76"/>
      <c r="J123" s="76"/>
      <c r="K123" s="165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>
        <f t="shared" ref="Y123:AL123" si="91">+Y8</f>
        <v>0</v>
      </c>
      <c r="Z123" s="76">
        <f t="shared" si="91"/>
        <v>0</v>
      </c>
      <c r="AA123" s="76">
        <f t="shared" si="91"/>
        <v>0</v>
      </c>
      <c r="AB123" s="76">
        <f t="shared" si="91"/>
        <v>0</v>
      </c>
      <c r="AC123" s="76">
        <f t="shared" si="91"/>
        <v>0</v>
      </c>
      <c r="AD123" s="76">
        <f t="shared" si="91"/>
        <v>0</v>
      </c>
      <c r="AE123" s="76">
        <f t="shared" si="91"/>
        <v>0</v>
      </c>
      <c r="AF123" s="76">
        <f t="shared" si="91"/>
        <v>0</v>
      </c>
      <c r="AG123" s="76">
        <f t="shared" si="91"/>
        <v>0</v>
      </c>
      <c r="AH123" s="76">
        <f t="shared" si="91"/>
        <v>0</v>
      </c>
      <c r="AI123" s="76">
        <f t="shared" si="91"/>
        <v>0</v>
      </c>
      <c r="AJ123" s="76">
        <f t="shared" si="91"/>
        <v>0</v>
      </c>
      <c r="AK123" s="76">
        <f t="shared" si="91"/>
        <v>0</v>
      </c>
      <c r="AL123" s="76">
        <f t="shared" si="91"/>
        <v>0</v>
      </c>
      <c r="AM123" s="7"/>
      <c r="AN123" s="73"/>
      <c r="AO123" s="73"/>
    </row>
    <row r="124" spans="1:43" s="3" customFormat="1">
      <c r="A124" s="110" t="s">
        <v>168</v>
      </c>
      <c r="B124" s="146"/>
      <c r="D124" s="2" t="s">
        <v>168</v>
      </c>
      <c r="E124" s="2"/>
      <c r="F124" s="2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>
        <f t="shared" ref="Y124:Z124" si="92">SUM(Y122:Y123)</f>
        <v>356</v>
      </c>
      <c r="Z124" s="8">
        <f t="shared" si="92"/>
        <v>417.4</v>
      </c>
      <c r="AA124" s="8">
        <f>SUM(AA122:AA123)</f>
        <v>494</v>
      </c>
      <c r="AB124" s="8">
        <f t="shared" ref="AB124:AL124" ca="1" si="93">SUM(AB122:AB123)</f>
        <v>704.92369004600107</v>
      </c>
      <c r="AC124" s="8">
        <f t="shared" ca="1" si="93"/>
        <v>844.12071200490709</v>
      </c>
      <c r="AD124" s="8">
        <f t="shared" ca="1" si="93"/>
        <v>1036.4128254542468</v>
      </c>
      <c r="AE124" s="8">
        <f t="shared" ca="1" si="93"/>
        <v>1262.6099815266216</v>
      </c>
      <c r="AF124" s="8">
        <f t="shared" ca="1" si="93"/>
        <v>1538.8330704095752</v>
      </c>
      <c r="AG124" s="8">
        <f t="shared" ca="1" si="93"/>
        <v>2057.321184233961</v>
      </c>
      <c r="AH124" s="8">
        <f t="shared" ca="1" si="93"/>
        <v>2498.6447129767748</v>
      </c>
      <c r="AI124" s="8">
        <f t="shared" ca="1" si="93"/>
        <v>3028.9507769859802</v>
      </c>
      <c r="AJ124" s="8">
        <f t="shared" ca="1" si="93"/>
        <v>3666.7474587080742</v>
      </c>
      <c r="AK124" s="8">
        <f t="shared" ca="1" si="93"/>
        <v>4433.2431647461908</v>
      </c>
      <c r="AL124" s="8">
        <f t="shared" ca="1" si="93"/>
        <v>5353.7576590667977</v>
      </c>
      <c r="AM124" s="61"/>
      <c r="AN124" s="73">
        <f ca="1">(AK124/AA124)^(1/10)-1</f>
        <v>0.24537304171648899</v>
      </c>
      <c r="AO124" s="73"/>
    </row>
    <row r="125" spans="1:43">
      <c r="D125" s="67" t="s">
        <v>191</v>
      </c>
      <c r="I125" s="76"/>
      <c r="J125" s="76"/>
      <c r="K125" s="165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>
        <f t="shared" ref="Y125:AL125" si="94">+Y10</f>
        <v>-218.2</v>
      </c>
      <c r="Z125" s="76">
        <f t="shared" si="94"/>
        <v>-246</v>
      </c>
      <c r="AA125" s="76">
        <f t="shared" si="94"/>
        <v>-277.10000000000002</v>
      </c>
      <c r="AB125" s="76">
        <f t="shared" ca="1" si="94"/>
        <v>-415.21146920535449</v>
      </c>
      <c r="AC125" s="76">
        <f t="shared" ca="1" si="94"/>
        <v>-497.20076934193486</v>
      </c>
      <c r="AD125" s="76">
        <f t="shared" ca="1" si="94"/>
        <v>-609.55276850030316</v>
      </c>
      <c r="AE125" s="76">
        <f t="shared" ca="1" si="94"/>
        <v>-740.38372645767106</v>
      </c>
      <c r="AF125" s="76">
        <f t="shared" ca="1" si="94"/>
        <v>-898.37812938116201</v>
      </c>
      <c r="AG125" s="76">
        <f t="shared" ca="1" si="94"/>
        <v>-1194.0989601984224</v>
      </c>
      <c r="AH125" s="76">
        <f t="shared" ca="1" si="94"/>
        <v>-1439.8926487885824</v>
      </c>
      <c r="AI125" s="76">
        <f t="shared" ca="1" si="94"/>
        <v>-1730.8322389180601</v>
      </c>
      <c r="AJ125" s="76">
        <f t="shared" ca="1" si="94"/>
        <v>-2075.2496395630546</v>
      </c>
      <c r="AK125" s="76">
        <f t="shared" ca="1" si="94"/>
        <v>-2482.4090586243283</v>
      </c>
      <c r="AL125" s="76">
        <f t="shared" ca="1" si="94"/>
        <v>-2963.2071266847615</v>
      </c>
      <c r="AM125" s="7"/>
    </row>
    <row r="126" spans="1:43">
      <c r="D126" s="67" t="s">
        <v>106</v>
      </c>
      <c r="I126" s="76"/>
      <c r="J126" s="76"/>
      <c r="K126" s="165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>
        <f t="shared" ref="Y126:AL126" si="95">+Y11</f>
        <v>-34.9</v>
      </c>
      <c r="Z126" s="76">
        <f t="shared" si="95"/>
        <v>-46.7</v>
      </c>
      <c r="AA126" s="76">
        <f t="shared" si="95"/>
        <v>-56</v>
      </c>
      <c r="AB126" s="76">
        <f t="shared" ca="1" si="95"/>
        <v>-83.905896709928882</v>
      </c>
      <c r="AC126" s="76">
        <f t="shared" ca="1" si="95"/>
        <v>-100.47428717791203</v>
      </c>
      <c r="AD126" s="76">
        <f t="shared" ca="1" si="95"/>
        <v>-122.99351769935079</v>
      </c>
      <c r="AE126" s="76">
        <f t="shared" ca="1" si="95"/>
        <v>-148.94186800685185</v>
      </c>
      <c r="AF126" s="76">
        <f t="shared" ca="1" si="95"/>
        <v>-179.90212365409948</v>
      </c>
      <c r="AG126" s="76">
        <f t="shared" ca="1" si="95"/>
        <v>-237.65291465033522</v>
      </c>
      <c r="AH126" s="76">
        <f t="shared" ca="1" si="95"/>
        <v>-284.34191840914775</v>
      </c>
      <c r="AI126" s="76">
        <f t="shared" ca="1" si="95"/>
        <v>-338.5501413521219</v>
      </c>
      <c r="AJ126" s="76">
        <f t="shared" ca="1" si="95"/>
        <v>-401.3333518526228</v>
      </c>
      <c r="AK126" s="76">
        <f t="shared" ca="1" si="95"/>
        <v>-473.7381301544338</v>
      </c>
      <c r="AL126" s="76">
        <f t="shared" ca="1" si="95"/>
        <v>-556.88702580522806</v>
      </c>
      <c r="AM126" s="7"/>
    </row>
    <row r="127" spans="1:43">
      <c r="D127" s="67" t="s">
        <v>131</v>
      </c>
      <c r="I127" s="76"/>
      <c r="J127" s="76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>
        <v>0</v>
      </c>
      <c r="Z127" s="165">
        <v>0</v>
      </c>
      <c r="AA127" s="165">
        <v>0</v>
      </c>
      <c r="AB127" s="165">
        <v>0</v>
      </c>
      <c r="AC127" s="165">
        <v>0</v>
      </c>
      <c r="AD127" s="165">
        <v>0</v>
      </c>
      <c r="AE127" s="165">
        <v>0</v>
      </c>
      <c r="AF127" s="165">
        <v>0</v>
      </c>
      <c r="AG127" s="165">
        <v>0</v>
      </c>
      <c r="AH127" s="165">
        <v>0</v>
      </c>
      <c r="AI127" s="165">
        <v>0</v>
      </c>
      <c r="AJ127" s="165">
        <v>0</v>
      </c>
      <c r="AK127" s="165">
        <v>0</v>
      </c>
      <c r="AL127" s="165">
        <v>0</v>
      </c>
      <c r="AM127" s="7"/>
    </row>
    <row r="128" spans="1:43" s="3" customFormat="1">
      <c r="A128" s="110" t="s">
        <v>103</v>
      </c>
      <c r="B128" s="146"/>
      <c r="D128" s="2" t="s">
        <v>103</v>
      </c>
      <c r="E128" s="2"/>
      <c r="F128" s="2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>
        <f t="shared" ref="Y128:Z128" si="96">SUM(Y124:Y127)</f>
        <v>102.9</v>
      </c>
      <c r="Z128" s="8">
        <f t="shared" si="96"/>
        <v>124.69999999999997</v>
      </c>
      <c r="AA128" s="8">
        <f>SUM(AA124:AA127)</f>
        <v>160.89999999999998</v>
      </c>
      <c r="AB128" s="8">
        <f t="shared" ref="AB128:AL128" ca="1" si="97">SUM(AB124:AB127)</f>
        <v>205.80632413071771</v>
      </c>
      <c r="AC128" s="8">
        <f t="shared" ca="1" si="97"/>
        <v>246.4456554850602</v>
      </c>
      <c r="AD128" s="8">
        <f t="shared" ca="1" si="97"/>
        <v>303.86653925459285</v>
      </c>
      <c r="AE128" s="8">
        <f t="shared" ca="1" si="97"/>
        <v>373.28438706209869</v>
      </c>
      <c r="AF128" s="8">
        <f t="shared" ca="1" si="97"/>
        <v>460.55281737431369</v>
      </c>
      <c r="AG128" s="8">
        <f t="shared" ca="1" si="97"/>
        <v>625.56930938520338</v>
      </c>
      <c r="AH128" s="8">
        <f t="shared" ca="1" si="97"/>
        <v>774.41014577904468</v>
      </c>
      <c r="AI128" s="8">
        <f t="shared" ca="1" si="97"/>
        <v>959.56839671579814</v>
      </c>
      <c r="AJ128" s="8">
        <f t="shared" ca="1" si="97"/>
        <v>1190.1644672923967</v>
      </c>
      <c r="AK128" s="8">
        <f t="shared" ca="1" si="97"/>
        <v>1477.0959759674288</v>
      </c>
      <c r="AL128" s="8">
        <f t="shared" ca="1" si="97"/>
        <v>1833.6635065768082</v>
      </c>
      <c r="AM128" s="61"/>
      <c r="AN128" s="73">
        <f ca="1">(AK128/AA128)^(1/10)-1</f>
        <v>0.24820312943946354</v>
      </c>
      <c r="AO128" s="73"/>
      <c r="AP128" s="73"/>
    </row>
    <row r="129" spans="1:48">
      <c r="A129" s="110" t="s">
        <v>7</v>
      </c>
      <c r="D129" s="67" t="s">
        <v>7</v>
      </c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>
        <f t="shared" ref="Y129:AL129" si="98">+Y13</f>
        <v>-49.4</v>
      </c>
      <c r="Z129" s="76">
        <f t="shared" si="98"/>
        <v>-61.5</v>
      </c>
      <c r="AA129" s="76">
        <f t="shared" si="98"/>
        <v>-69.099999999999994</v>
      </c>
      <c r="AB129" s="76">
        <f t="shared" si="98"/>
        <v>-78.041548958136133</v>
      </c>
      <c r="AC129" s="76">
        <f t="shared" ca="1" si="98"/>
        <v>-136.14440588268093</v>
      </c>
      <c r="AD129" s="76">
        <f t="shared" ca="1" si="98"/>
        <v>-149.11483378560021</v>
      </c>
      <c r="AE129" s="76">
        <f t="shared" ca="1" si="98"/>
        <v>-169.13375022770873</v>
      </c>
      <c r="AF129" s="76">
        <f t="shared" ca="1" si="98"/>
        <v>-192.11808732635737</v>
      </c>
      <c r="AG129" s="76">
        <f t="shared" ca="1" si="98"/>
        <v>-223.94917860021383</v>
      </c>
      <c r="AH129" s="76">
        <f t="shared" ca="1" si="98"/>
        <v>-349.0032092727742</v>
      </c>
      <c r="AI129" s="76">
        <f t="shared" ca="1" si="98"/>
        <v>-394.68409573861084</v>
      </c>
      <c r="AJ129" s="76">
        <f t="shared" ca="1" si="98"/>
        <v>-456.89039601247077</v>
      </c>
      <c r="AK129" s="76">
        <f t="shared" ca="1" si="98"/>
        <v>-537.81514748254335</v>
      </c>
      <c r="AL129" s="76">
        <f t="shared" ca="1" si="98"/>
        <v>-640.33669514290762</v>
      </c>
      <c r="AM129" s="7"/>
    </row>
    <row r="130" spans="1:48">
      <c r="D130" s="67" t="s">
        <v>107</v>
      </c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>
        <f t="shared" ref="Y130:AL130" si="99">+Y14</f>
        <v>0</v>
      </c>
      <c r="Z130" s="76">
        <f t="shared" si="99"/>
        <v>0</v>
      </c>
      <c r="AA130" s="76">
        <f t="shared" si="99"/>
        <v>0</v>
      </c>
      <c r="AB130" s="76">
        <f t="shared" si="99"/>
        <v>0</v>
      </c>
      <c r="AC130" s="76">
        <f t="shared" si="99"/>
        <v>0</v>
      </c>
      <c r="AD130" s="76">
        <f t="shared" si="99"/>
        <v>0</v>
      </c>
      <c r="AE130" s="76">
        <f t="shared" si="99"/>
        <v>0</v>
      </c>
      <c r="AF130" s="76">
        <f t="shared" si="99"/>
        <v>0</v>
      </c>
      <c r="AG130" s="76">
        <f t="shared" si="99"/>
        <v>0</v>
      </c>
      <c r="AH130" s="76">
        <f t="shared" si="99"/>
        <v>0</v>
      </c>
      <c r="AI130" s="76">
        <f t="shared" si="99"/>
        <v>0</v>
      </c>
      <c r="AJ130" s="76">
        <f t="shared" si="99"/>
        <v>0</v>
      </c>
      <c r="AK130" s="76">
        <f t="shared" si="99"/>
        <v>0</v>
      </c>
      <c r="AL130" s="76">
        <f t="shared" si="99"/>
        <v>0</v>
      </c>
      <c r="AM130" s="7"/>
    </row>
    <row r="131" spans="1:48">
      <c r="D131" s="67" t="s">
        <v>223</v>
      </c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>
        <f t="shared" ref="Y131:AL131" si="100">+Y15</f>
        <v>0</v>
      </c>
      <c r="Z131" s="76">
        <f t="shared" si="100"/>
        <v>0</v>
      </c>
      <c r="AA131" s="76">
        <f t="shared" si="100"/>
        <v>0</v>
      </c>
      <c r="AB131" s="76">
        <f t="shared" si="100"/>
        <v>0</v>
      </c>
      <c r="AC131" s="76">
        <f t="shared" si="100"/>
        <v>0</v>
      </c>
      <c r="AD131" s="76">
        <f t="shared" si="100"/>
        <v>0</v>
      </c>
      <c r="AE131" s="76">
        <f t="shared" si="100"/>
        <v>0</v>
      </c>
      <c r="AF131" s="76">
        <f t="shared" si="100"/>
        <v>0</v>
      </c>
      <c r="AG131" s="76">
        <f t="shared" si="100"/>
        <v>0</v>
      </c>
      <c r="AH131" s="76">
        <f t="shared" si="100"/>
        <v>0</v>
      </c>
      <c r="AI131" s="76">
        <f t="shared" si="100"/>
        <v>0</v>
      </c>
      <c r="AJ131" s="76">
        <f t="shared" si="100"/>
        <v>0</v>
      </c>
      <c r="AK131" s="76">
        <f t="shared" si="100"/>
        <v>0</v>
      </c>
      <c r="AL131" s="76">
        <f t="shared" si="100"/>
        <v>0</v>
      </c>
      <c r="AM131" s="7"/>
    </row>
    <row r="132" spans="1:48">
      <c r="D132" s="67" t="s">
        <v>108</v>
      </c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>
        <f t="shared" ref="Y132:AL132" si="101">+Y16</f>
        <v>0</v>
      </c>
      <c r="Z132" s="76">
        <f t="shared" si="101"/>
        <v>0</v>
      </c>
      <c r="AA132" s="76">
        <f t="shared" si="101"/>
        <v>0</v>
      </c>
      <c r="AB132" s="76">
        <f t="shared" si="101"/>
        <v>0</v>
      </c>
      <c r="AC132" s="76">
        <f t="shared" si="101"/>
        <v>0</v>
      </c>
      <c r="AD132" s="76">
        <f t="shared" si="101"/>
        <v>0</v>
      </c>
      <c r="AE132" s="76">
        <f t="shared" si="101"/>
        <v>0</v>
      </c>
      <c r="AF132" s="76">
        <f t="shared" si="101"/>
        <v>0</v>
      </c>
      <c r="AG132" s="76">
        <f t="shared" si="101"/>
        <v>0</v>
      </c>
      <c r="AH132" s="76">
        <f t="shared" si="101"/>
        <v>0</v>
      </c>
      <c r="AI132" s="76">
        <f t="shared" si="101"/>
        <v>0</v>
      </c>
      <c r="AJ132" s="76">
        <f t="shared" si="101"/>
        <v>0</v>
      </c>
      <c r="AK132" s="76">
        <f t="shared" si="101"/>
        <v>0</v>
      </c>
      <c r="AL132" s="76">
        <f t="shared" si="101"/>
        <v>0</v>
      </c>
      <c r="AM132" s="7"/>
    </row>
    <row r="133" spans="1:48">
      <c r="D133" s="67" t="s">
        <v>131</v>
      </c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>
        <f t="shared" ref="Y133:AL133" si="102">+Y17</f>
        <v>0</v>
      </c>
      <c r="Z133" s="76">
        <f t="shared" si="102"/>
        <v>0</v>
      </c>
      <c r="AA133" s="76">
        <f t="shared" si="102"/>
        <v>0</v>
      </c>
      <c r="AB133" s="76">
        <f t="shared" si="102"/>
        <v>0</v>
      </c>
      <c r="AC133" s="76">
        <f t="shared" si="102"/>
        <v>0</v>
      </c>
      <c r="AD133" s="76">
        <f t="shared" si="102"/>
        <v>0</v>
      </c>
      <c r="AE133" s="76">
        <f t="shared" si="102"/>
        <v>0</v>
      </c>
      <c r="AF133" s="76">
        <f t="shared" si="102"/>
        <v>0</v>
      </c>
      <c r="AG133" s="76">
        <f t="shared" si="102"/>
        <v>0</v>
      </c>
      <c r="AH133" s="76">
        <f t="shared" si="102"/>
        <v>0</v>
      </c>
      <c r="AI133" s="76">
        <f t="shared" si="102"/>
        <v>0</v>
      </c>
      <c r="AJ133" s="76">
        <f t="shared" si="102"/>
        <v>0</v>
      </c>
      <c r="AK133" s="76">
        <f t="shared" si="102"/>
        <v>0</v>
      </c>
      <c r="AL133" s="76">
        <f t="shared" si="102"/>
        <v>0</v>
      </c>
      <c r="AM133" s="7"/>
    </row>
    <row r="134" spans="1:48" s="3" customFormat="1">
      <c r="A134" s="110" t="s">
        <v>4</v>
      </c>
      <c r="B134" s="146"/>
      <c r="D134" s="2" t="s">
        <v>4</v>
      </c>
      <c r="E134" s="2"/>
      <c r="F134" s="2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>
        <f t="shared" ref="Y134:Z134" si="103">SUM(Y128:Y133)</f>
        <v>53.500000000000007</v>
      </c>
      <c r="Z134" s="8">
        <f t="shared" si="103"/>
        <v>63.199999999999974</v>
      </c>
      <c r="AA134" s="8">
        <f>SUM(AA128:AA133)</f>
        <v>91.799999999999983</v>
      </c>
      <c r="AB134" s="8">
        <f t="shared" ref="AB134:AL134" ca="1" si="104">SUM(AB128:AB133)</f>
        <v>127.76477517258158</v>
      </c>
      <c r="AC134" s="8">
        <f t="shared" ca="1" si="104"/>
        <v>110.30124960237927</v>
      </c>
      <c r="AD134" s="8">
        <f t="shared" ca="1" si="104"/>
        <v>154.75170546899264</v>
      </c>
      <c r="AE134" s="8">
        <f t="shared" ca="1" si="104"/>
        <v>204.15063683438996</v>
      </c>
      <c r="AF134" s="8">
        <f t="shared" ca="1" si="104"/>
        <v>268.43473004795635</v>
      </c>
      <c r="AG134" s="8">
        <f t="shared" ca="1" si="104"/>
        <v>401.62013078498956</v>
      </c>
      <c r="AH134" s="8">
        <f t="shared" ca="1" si="104"/>
        <v>425.40693650627048</v>
      </c>
      <c r="AI134" s="8">
        <f t="shared" ca="1" si="104"/>
        <v>564.88430097718731</v>
      </c>
      <c r="AJ134" s="8">
        <f t="shared" ca="1" si="104"/>
        <v>733.27407127992592</v>
      </c>
      <c r="AK134" s="8">
        <f t="shared" ca="1" si="104"/>
        <v>939.28082848488543</v>
      </c>
      <c r="AL134" s="8">
        <f t="shared" ca="1" si="104"/>
        <v>1193.3268114339007</v>
      </c>
      <c r="AM134" s="61"/>
      <c r="AN134" s="73">
        <f ca="1">(AK134/AA134)^(1/10)-1</f>
        <v>0.261813814160053</v>
      </c>
      <c r="AO134" s="73"/>
      <c r="AP134" s="73"/>
      <c r="AQ134" s="73"/>
      <c r="AR134" s="73"/>
      <c r="AS134" s="73"/>
      <c r="AT134" s="73"/>
      <c r="AU134" s="73"/>
      <c r="AV134" s="73"/>
    </row>
    <row r="135" spans="1:48">
      <c r="D135" s="67" t="s">
        <v>109</v>
      </c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>
        <f t="shared" ref="Y135:AL135" si="105">+Y19</f>
        <v>0</v>
      </c>
      <c r="Z135" s="76">
        <f t="shared" si="105"/>
        <v>0</v>
      </c>
      <c r="AA135" s="76">
        <f t="shared" si="105"/>
        <v>0</v>
      </c>
      <c r="AB135" s="76">
        <f t="shared" si="105"/>
        <v>0</v>
      </c>
      <c r="AC135" s="76">
        <f t="shared" si="105"/>
        <v>0</v>
      </c>
      <c r="AD135" s="76">
        <f t="shared" si="105"/>
        <v>0</v>
      </c>
      <c r="AE135" s="76">
        <f t="shared" si="105"/>
        <v>0</v>
      </c>
      <c r="AF135" s="76">
        <f t="shared" si="105"/>
        <v>0</v>
      </c>
      <c r="AG135" s="76">
        <f t="shared" si="105"/>
        <v>0</v>
      </c>
      <c r="AH135" s="76">
        <f t="shared" si="105"/>
        <v>0</v>
      </c>
      <c r="AI135" s="76">
        <f t="shared" si="105"/>
        <v>0</v>
      </c>
      <c r="AJ135" s="76">
        <f t="shared" si="105"/>
        <v>0</v>
      </c>
      <c r="AK135" s="76">
        <f t="shared" si="105"/>
        <v>0</v>
      </c>
      <c r="AL135" s="76">
        <f t="shared" si="105"/>
        <v>0</v>
      </c>
      <c r="AM135" s="7"/>
    </row>
    <row r="136" spans="1:48">
      <c r="D136" s="67" t="s">
        <v>110</v>
      </c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>
        <f t="shared" ref="Y136:AL136" si="106">+Y20</f>
        <v>-5.7</v>
      </c>
      <c r="Z136" s="76">
        <f t="shared" si="106"/>
        <v>-4.5</v>
      </c>
      <c r="AA136" s="76">
        <f t="shared" si="106"/>
        <v>-6.3470000000000004</v>
      </c>
      <c r="AB136" s="76">
        <f t="shared" si="106"/>
        <v>-70.100711776305587</v>
      </c>
      <c r="AC136" s="76">
        <f t="shared" ca="1" si="106"/>
        <v>-46.297819981030266</v>
      </c>
      <c r="AD136" s="76">
        <f t="shared" ca="1" si="106"/>
        <v>-15.781356750043173</v>
      </c>
      <c r="AE136" s="76">
        <f t="shared" ca="1" si="106"/>
        <v>-16.618879562475897</v>
      </c>
      <c r="AF136" s="76">
        <f t="shared" ca="1" si="106"/>
        <v>-19.601851744921465</v>
      </c>
      <c r="AG136" s="76">
        <f t="shared" ca="1" si="106"/>
        <v>-25.686590515173602</v>
      </c>
      <c r="AH136" s="76">
        <f t="shared" ca="1" si="106"/>
        <v>-34.558310750934062</v>
      </c>
      <c r="AI136" s="76">
        <f t="shared" ca="1" si="106"/>
        <v>-44.539004868439527</v>
      </c>
      <c r="AJ136" s="76">
        <f t="shared" ca="1" si="106"/>
        <v>-57.435751635830727</v>
      </c>
      <c r="AK136" s="76">
        <f t="shared" ca="1" si="106"/>
        <v>-74.086048742596205</v>
      </c>
      <c r="AL136" s="76">
        <f t="shared" ca="1" si="106"/>
        <v>-93.185773967521214</v>
      </c>
      <c r="AM136" s="7"/>
    </row>
    <row r="137" spans="1:48" s="3" customFormat="1">
      <c r="A137" s="110" t="s">
        <v>111</v>
      </c>
      <c r="B137" s="146"/>
      <c r="D137" s="2" t="s">
        <v>111</v>
      </c>
      <c r="E137" s="2"/>
      <c r="F137" s="2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>
        <f t="shared" ref="Y137:Z137" si="107">SUM(Y134:Y136)</f>
        <v>47.800000000000004</v>
      </c>
      <c r="Z137" s="8">
        <f t="shared" si="107"/>
        <v>58.699999999999974</v>
      </c>
      <c r="AA137" s="8">
        <f>SUM(AA134:AA136)</f>
        <v>85.452999999999989</v>
      </c>
      <c r="AB137" s="8">
        <f t="shared" ref="AB137:AL137" ca="1" si="108">SUM(AB134:AB136)</f>
        <v>57.664063396275992</v>
      </c>
      <c r="AC137" s="8">
        <f t="shared" ca="1" si="108"/>
        <v>64.003429621348999</v>
      </c>
      <c r="AD137" s="8">
        <f t="shared" ca="1" si="108"/>
        <v>138.97034871894948</v>
      </c>
      <c r="AE137" s="8">
        <f t="shared" ca="1" si="108"/>
        <v>187.53175727191405</v>
      </c>
      <c r="AF137" s="8">
        <f t="shared" ca="1" si="108"/>
        <v>248.83287830303487</v>
      </c>
      <c r="AG137" s="8">
        <f t="shared" ca="1" si="108"/>
        <v>375.93354026981598</v>
      </c>
      <c r="AH137" s="8">
        <f t="shared" ca="1" si="108"/>
        <v>390.8486257553364</v>
      </c>
      <c r="AI137" s="8">
        <f t="shared" ca="1" si="108"/>
        <v>520.34529610874779</v>
      </c>
      <c r="AJ137" s="8">
        <f t="shared" ca="1" si="108"/>
        <v>675.83831964409524</v>
      </c>
      <c r="AK137" s="8">
        <f t="shared" ca="1" si="108"/>
        <v>865.19477974228926</v>
      </c>
      <c r="AL137" s="8">
        <f t="shared" ca="1" si="108"/>
        <v>1100.1410374663794</v>
      </c>
      <c r="AM137" s="61"/>
      <c r="AN137" s="73">
        <f ca="1">(AK137/AA137)^(1/10)-1</f>
        <v>0.26048783205159376</v>
      </c>
      <c r="AO137" s="73"/>
      <c r="AP137" s="7"/>
      <c r="AQ137" s="7"/>
      <c r="AR137"/>
      <c r="AS137" s="62"/>
      <c r="AT137" s="62"/>
    </row>
    <row r="138" spans="1:48">
      <c r="D138" s="67" t="s">
        <v>112</v>
      </c>
      <c r="G138" s="77"/>
      <c r="H138" s="77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>
        <f t="shared" ref="Y138:AL138" si="109">+Y22</f>
        <v>-17.8</v>
      </c>
      <c r="Z138" s="72">
        <f t="shared" si="109"/>
        <v>-20.6</v>
      </c>
      <c r="AA138" s="72">
        <f t="shared" si="109"/>
        <v>-28.960999999999999</v>
      </c>
      <c r="AB138" s="72">
        <f t="shared" ca="1" si="109"/>
        <v>-12.109453313217958</v>
      </c>
      <c r="AC138" s="72">
        <f t="shared" ca="1" si="109"/>
        <v>-13.440720220483289</v>
      </c>
      <c r="AD138" s="72">
        <f t="shared" ca="1" si="109"/>
        <v>-29.183773230979391</v>
      </c>
      <c r="AE138" s="72">
        <f t="shared" ca="1" si="109"/>
        <v>-39.38166902710195</v>
      </c>
      <c r="AF138" s="72">
        <f t="shared" ca="1" si="109"/>
        <v>-52.254904443637322</v>
      </c>
      <c r="AG138" s="72">
        <f t="shared" ca="1" si="109"/>
        <v>-78.946043456661357</v>
      </c>
      <c r="AH138" s="72">
        <f t="shared" ca="1" si="109"/>
        <v>-82.078211408620646</v>
      </c>
      <c r="AI138" s="72">
        <f t="shared" ca="1" si="109"/>
        <v>-109.27251218283703</v>
      </c>
      <c r="AJ138" s="72">
        <f t="shared" ca="1" si="109"/>
        <v>-141.92604712526</v>
      </c>
      <c r="AK138" s="72">
        <f t="shared" ca="1" si="109"/>
        <v>-181.69090374588075</v>
      </c>
      <c r="AL138" s="72">
        <f t="shared" ca="1" si="109"/>
        <v>-231.02961786793966</v>
      </c>
      <c r="AM138" s="7"/>
    </row>
    <row r="139" spans="1:48">
      <c r="A139" s="110" t="s">
        <v>113</v>
      </c>
      <c r="D139" s="78" t="s">
        <v>113</v>
      </c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>
        <f>+Y138/Y$137</f>
        <v>-0.3723849372384937</v>
      </c>
      <c r="Z139" s="79">
        <f>+Z138/Z$137</f>
        <v>-0.35093696763202742</v>
      </c>
      <c r="AA139" s="79">
        <f t="shared" ref="AA139:AL139" si="110">+AA138/AA$137</f>
        <v>-0.33891144839853488</v>
      </c>
      <c r="AB139" s="79">
        <f t="shared" ca="1" si="110"/>
        <v>-0.21</v>
      </c>
      <c r="AC139" s="79">
        <f t="shared" ca="1" si="110"/>
        <v>-0.21</v>
      </c>
      <c r="AD139" s="79">
        <f t="shared" ca="1" si="110"/>
        <v>-0.21</v>
      </c>
      <c r="AE139" s="79">
        <f t="shared" ca="1" si="110"/>
        <v>-0.21</v>
      </c>
      <c r="AF139" s="79">
        <f t="shared" ca="1" si="110"/>
        <v>-0.21</v>
      </c>
      <c r="AG139" s="79">
        <f t="shared" ca="1" si="110"/>
        <v>-0.21</v>
      </c>
      <c r="AH139" s="79">
        <f t="shared" ca="1" si="110"/>
        <v>-0.21</v>
      </c>
      <c r="AI139" s="79">
        <f t="shared" ca="1" si="110"/>
        <v>-0.21</v>
      </c>
      <c r="AJ139" s="79">
        <f t="shared" ca="1" si="110"/>
        <v>-0.21</v>
      </c>
      <c r="AK139" s="79">
        <f t="shared" ca="1" si="110"/>
        <v>-0.21</v>
      </c>
      <c r="AL139" s="79">
        <f t="shared" ca="1" si="110"/>
        <v>-0.21</v>
      </c>
      <c r="AM139" s="7"/>
    </row>
    <row r="140" spans="1:48" s="67" customFormat="1">
      <c r="A140" s="111"/>
      <c r="B140" s="147"/>
      <c r="D140" s="67" t="s">
        <v>114</v>
      </c>
      <c r="G140" s="77"/>
      <c r="H140" s="77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>
        <f t="shared" ref="Y140:AL140" si="111">+Y24</f>
        <v>17.5</v>
      </c>
      <c r="Z140" s="72">
        <f t="shared" si="111"/>
        <v>8.3000000000000007</v>
      </c>
      <c r="AA140" s="72">
        <f t="shared" si="111"/>
        <v>7.6319999999999997</v>
      </c>
      <c r="AB140" s="72">
        <f t="shared" ca="1" si="111"/>
        <v>-0.57664063396276044</v>
      </c>
      <c r="AC140" s="72">
        <f t="shared" ca="1" si="111"/>
        <v>-0.64003429621349062</v>
      </c>
      <c r="AD140" s="72">
        <f t="shared" ca="1" si="111"/>
        <v>-1.389703487189496</v>
      </c>
      <c r="AE140" s="72">
        <f t="shared" ca="1" si="111"/>
        <v>-1.8753175727191422</v>
      </c>
      <c r="AF140" s="72">
        <f t="shared" ca="1" si="111"/>
        <v>-2.4883287830303509</v>
      </c>
      <c r="AG140" s="72">
        <f t="shared" ca="1" si="111"/>
        <v>-3.7593354026981629</v>
      </c>
      <c r="AH140" s="72">
        <f t="shared" ca="1" si="111"/>
        <v>-3.9084862575533674</v>
      </c>
      <c r="AI140" s="72">
        <f t="shared" ca="1" si="111"/>
        <v>-5.2034529610874829</v>
      </c>
      <c r="AJ140" s="72">
        <f t="shared" ca="1" si="111"/>
        <v>-6.758383196440958</v>
      </c>
      <c r="AK140" s="72">
        <f t="shared" ca="1" si="111"/>
        <v>-8.6519477974229009</v>
      </c>
      <c r="AL140" s="72">
        <f t="shared" ca="1" si="111"/>
        <v>-11.001410374663804</v>
      </c>
      <c r="AM140" s="81"/>
    </row>
    <row r="141" spans="1:48" s="67" customFormat="1">
      <c r="A141" s="110" t="s">
        <v>115</v>
      </c>
      <c r="B141" s="147"/>
      <c r="D141" s="78" t="s">
        <v>115</v>
      </c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>
        <f>+Y140/Y$137</f>
        <v>0.36610878661087864</v>
      </c>
      <c r="Z141" s="79">
        <f>+Z140/Z$137</f>
        <v>0.14139693356047708</v>
      </c>
      <c r="AA141" s="79">
        <f t="shared" ref="AA141:AL141" si="112">+AA140/AA$137</f>
        <v>8.9312253519478552E-2</v>
      </c>
      <c r="AB141" s="79">
        <f t="shared" ca="1" si="112"/>
        <v>-1.0000000000000009E-2</v>
      </c>
      <c r="AC141" s="79">
        <f t="shared" ca="1" si="112"/>
        <v>-1.0000000000000009E-2</v>
      </c>
      <c r="AD141" s="79">
        <f t="shared" ca="1" si="112"/>
        <v>-1.0000000000000009E-2</v>
      </c>
      <c r="AE141" s="79">
        <f t="shared" ca="1" si="112"/>
        <v>-1.0000000000000009E-2</v>
      </c>
      <c r="AF141" s="79">
        <f t="shared" ca="1" si="112"/>
        <v>-1.0000000000000009E-2</v>
      </c>
      <c r="AG141" s="79">
        <f t="shared" ca="1" si="112"/>
        <v>-1.0000000000000009E-2</v>
      </c>
      <c r="AH141" s="79">
        <f t="shared" ca="1" si="112"/>
        <v>-1.0000000000000009E-2</v>
      </c>
      <c r="AI141" s="79">
        <f t="shared" ca="1" si="112"/>
        <v>-1.0000000000000009E-2</v>
      </c>
      <c r="AJ141" s="79">
        <f t="shared" ca="1" si="112"/>
        <v>-1.0000000000000009E-2</v>
      </c>
      <c r="AK141" s="79">
        <f t="shared" ca="1" si="112"/>
        <v>-1.0000000000000009E-2</v>
      </c>
      <c r="AL141" s="79">
        <f t="shared" ca="1" si="112"/>
        <v>-1.0000000000000009E-2</v>
      </c>
      <c r="AM141" s="81"/>
    </row>
    <row r="142" spans="1:48" s="3" customFormat="1">
      <c r="A142" s="110" t="s">
        <v>116</v>
      </c>
      <c r="B142" s="146"/>
      <c r="D142" s="2" t="s">
        <v>116</v>
      </c>
      <c r="E142" s="2"/>
      <c r="F142" s="2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>
        <f t="shared" ref="Y142:Z142" si="113">+Y137+Y138+Y140</f>
        <v>47.5</v>
      </c>
      <c r="Z142" s="8">
        <f t="shared" si="113"/>
        <v>46.399999999999977</v>
      </c>
      <c r="AA142" s="8">
        <f>+AA137+AA138+AA140</f>
        <v>64.123999999999995</v>
      </c>
      <c r="AB142" s="8">
        <f t="shared" ref="AB142:AK142" ca="1" si="114">+AB137+AB138+AB140</f>
        <v>44.977969449095276</v>
      </c>
      <c r="AC142" s="8">
        <f t="shared" ca="1" si="114"/>
        <v>49.922675104652221</v>
      </c>
      <c r="AD142" s="8">
        <f t="shared" ca="1" si="114"/>
        <v>108.39687200078059</v>
      </c>
      <c r="AE142" s="8">
        <f t="shared" ca="1" si="114"/>
        <v>146.27477067209293</v>
      </c>
      <c r="AF142" s="8">
        <f t="shared" ca="1" si="114"/>
        <v>194.08964507636722</v>
      </c>
      <c r="AG142" s="8">
        <f t="shared" ca="1" si="114"/>
        <v>293.22816141045644</v>
      </c>
      <c r="AH142" s="8">
        <f t="shared" ca="1" si="114"/>
        <v>304.8619280891624</v>
      </c>
      <c r="AI142" s="8">
        <f t="shared" ca="1" si="114"/>
        <v>405.86933096482329</v>
      </c>
      <c r="AJ142" s="8">
        <f t="shared" ca="1" si="114"/>
        <v>527.15388932239432</v>
      </c>
      <c r="AK142" s="8">
        <f t="shared" ca="1" si="114"/>
        <v>674.85192819898566</v>
      </c>
      <c r="AL142" s="8">
        <f t="shared" ref="AL142" ca="1" si="115">+AL137+AL138+AL140</f>
        <v>858.11000922377593</v>
      </c>
      <c r="AM142" s="61"/>
      <c r="AN142" s="73">
        <f ca="1">(AK142/AA142)^(1/10)-1</f>
        <v>0.26537365654980105</v>
      </c>
      <c r="AO142" s="73"/>
    </row>
    <row r="143" spans="1:48">
      <c r="D143" s="67" t="s">
        <v>117</v>
      </c>
      <c r="G143" s="7"/>
      <c r="H143" s="7"/>
      <c r="I143" s="72"/>
      <c r="J143" s="72"/>
      <c r="K143" s="72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>
        <v>0</v>
      </c>
      <c r="Z143" s="77">
        <v>0</v>
      </c>
      <c r="AA143" s="77">
        <v>0</v>
      </c>
      <c r="AB143" s="77">
        <v>0</v>
      </c>
      <c r="AC143" s="77">
        <v>0</v>
      </c>
      <c r="AD143" s="77">
        <v>0</v>
      </c>
      <c r="AE143" s="77">
        <v>0</v>
      </c>
      <c r="AF143" s="77">
        <v>0</v>
      </c>
      <c r="AG143" s="77">
        <v>0</v>
      </c>
      <c r="AH143" s="77">
        <v>0</v>
      </c>
      <c r="AI143" s="77">
        <v>0</v>
      </c>
      <c r="AJ143" s="77">
        <v>0</v>
      </c>
      <c r="AK143" s="77">
        <v>0</v>
      </c>
      <c r="AL143" s="77">
        <v>0</v>
      </c>
      <c r="AM143" s="7"/>
    </row>
    <row r="144" spans="1:48">
      <c r="D144" s="67" t="s">
        <v>118</v>
      </c>
      <c r="G144" s="7"/>
      <c r="H144" s="7"/>
      <c r="I144" s="72"/>
      <c r="J144" s="72"/>
      <c r="K144" s="72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>
        <v>0</v>
      </c>
      <c r="Z144" s="77">
        <v>0</v>
      </c>
      <c r="AA144" s="77">
        <v>0</v>
      </c>
      <c r="AB144" s="77">
        <v>0</v>
      </c>
      <c r="AC144" s="77">
        <v>0</v>
      </c>
      <c r="AD144" s="77">
        <v>0</v>
      </c>
      <c r="AE144" s="77">
        <v>0</v>
      </c>
      <c r="AF144" s="77">
        <v>0</v>
      </c>
      <c r="AG144" s="77">
        <v>0</v>
      </c>
      <c r="AH144" s="77">
        <v>0</v>
      </c>
      <c r="AI144" s="77">
        <v>0</v>
      </c>
      <c r="AJ144" s="77">
        <v>0</v>
      </c>
      <c r="AK144" s="77">
        <v>0</v>
      </c>
      <c r="AL144" s="77">
        <v>0</v>
      </c>
      <c r="AM144" s="7"/>
    </row>
    <row r="145" spans="1:41">
      <c r="D145" s="67" t="s">
        <v>119</v>
      </c>
      <c r="G145" s="7"/>
      <c r="H145" s="7"/>
      <c r="I145" s="72"/>
      <c r="J145" s="72"/>
      <c r="K145" s="72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>
        <v>0</v>
      </c>
      <c r="Z145" s="77">
        <v>0</v>
      </c>
      <c r="AA145" s="77">
        <v>0</v>
      </c>
      <c r="AB145" s="77">
        <v>0</v>
      </c>
      <c r="AC145" s="77">
        <v>0</v>
      </c>
      <c r="AD145" s="77">
        <v>0</v>
      </c>
      <c r="AE145" s="77">
        <v>0</v>
      </c>
      <c r="AF145" s="77">
        <v>0</v>
      </c>
      <c r="AG145" s="77">
        <v>0</v>
      </c>
      <c r="AH145" s="77">
        <v>0</v>
      </c>
      <c r="AI145" s="77">
        <v>0</v>
      </c>
      <c r="AJ145" s="77">
        <v>0</v>
      </c>
      <c r="AK145" s="77">
        <v>0</v>
      </c>
      <c r="AL145" s="77">
        <v>0</v>
      </c>
      <c r="AM145" s="7"/>
    </row>
    <row r="146" spans="1:41" s="3" customFormat="1">
      <c r="A146" s="110" t="s">
        <v>120</v>
      </c>
      <c r="B146" s="146"/>
      <c r="D146" s="2" t="s">
        <v>120</v>
      </c>
      <c r="E146" s="2"/>
      <c r="F146" s="2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>
        <f t="shared" ref="Y146:Z146" si="116">SUM(Y142:Y145)</f>
        <v>47.5</v>
      </c>
      <c r="Z146" s="8">
        <f t="shared" si="116"/>
        <v>46.399999999999977</v>
      </c>
      <c r="AA146" s="8">
        <f>SUM(AA142:AA145)</f>
        <v>64.123999999999995</v>
      </c>
      <c r="AB146" s="8">
        <f t="shared" ref="AB146:AL146" ca="1" si="117">SUM(AB142:AB145)</f>
        <v>44.977969449095276</v>
      </c>
      <c r="AC146" s="8">
        <f t="shared" ca="1" si="117"/>
        <v>49.922675104652221</v>
      </c>
      <c r="AD146" s="8">
        <f t="shared" ca="1" si="117"/>
        <v>108.39687200078059</v>
      </c>
      <c r="AE146" s="8">
        <f t="shared" ca="1" si="117"/>
        <v>146.27477067209293</v>
      </c>
      <c r="AF146" s="8">
        <f t="shared" ca="1" si="117"/>
        <v>194.08964507636722</v>
      </c>
      <c r="AG146" s="8">
        <f t="shared" ca="1" si="117"/>
        <v>293.22816141045644</v>
      </c>
      <c r="AH146" s="8">
        <f t="shared" ca="1" si="117"/>
        <v>304.8619280891624</v>
      </c>
      <c r="AI146" s="8">
        <f t="shared" ca="1" si="117"/>
        <v>405.86933096482329</v>
      </c>
      <c r="AJ146" s="8">
        <f t="shared" ca="1" si="117"/>
        <v>527.15388932239432</v>
      </c>
      <c r="AK146" s="8">
        <f t="shared" ca="1" si="117"/>
        <v>674.85192819898566</v>
      </c>
      <c r="AL146" s="8">
        <f t="shared" ca="1" si="117"/>
        <v>858.11000922377593</v>
      </c>
      <c r="AM146" s="61"/>
      <c r="AN146" s="73">
        <f ca="1">(AK146/AA146)^(1/10)-1</f>
        <v>0.26537365654980105</v>
      </c>
      <c r="AO146" s="73"/>
    </row>
    <row r="147" spans="1:41">
      <c r="G147" s="7"/>
      <c r="H147" s="7"/>
      <c r="I147" s="7"/>
      <c r="J147" s="7"/>
      <c r="K147" s="7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7"/>
    </row>
    <row r="148" spans="1:41">
      <c r="A148" s="110" t="s">
        <v>192</v>
      </c>
      <c r="D148" t="s">
        <v>122</v>
      </c>
      <c r="G148" s="7"/>
      <c r="H148" s="7"/>
      <c r="I148" s="84"/>
      <c r="J148" s="84"/>
      <c r="K148" s="84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>
        <f t="shared" ref="Z148:AL148" si="118">+Z235</f>
        <v>129.84179699999999</v>
      </c>
      <c r="AA148" s="72">
        <f>+AA235</f>
        <v>129.84179699999999</v>
      </c>
      <c r="AB148" s="72">
        <f t="shared" si="118"/>
        <v>129.84179699999999</v>
      </c>
      <c r="AC148" s="72">
        <f t="shared" si="118"/>
        <v>129.84179699999999</v>
      </c>
      <c r="AD148" s="72">
        <f t="shared" si="118"/>
        <v>129.84179699999999</v>
      </c>
      <c r="AE148" s="72">
        <f t="shared" si="118"/>
        <v>129.84179699999999</v>
      </c>
      <c r="AF148" s="72">
        <f t="shared" si="118"/>
        <v>129.84179699999999</v>
      </c>
      <c r="AG148" s="72">
        <f t="shared" si="118"/>
        <v>129.84179699999999</v>
      </c>
      <c r="AH148" s="72">
        <f t="shared" si="118"/>
        <v>129.84179699999999</v>
      </c>
      <c r="AI148" s="72">
        <f t="shared" si="118"/>
        <v>129.84179699999999</v>
      </c>
      <c r="AJ148" s="72">
        <f t="shared" si="118"/>
        <v>129.84179699999999</v>
      </c>
      <c r="AK148" s="72">
        <f t="shared" si="118"/>
        <v>129.84179699999999</v>
      </c>
      <c r="AL148" s="72">
        <f t="shared" si="118"/>
        <v>129.84179699999999</v>
      </c>
      <c r="AM148" s="7"/>
      <c r="AN148" s="73"/>
      <c r="AO148" s="168"/>
    </row>
    <row r="149" spans="1:41">
      <c r="A149" s="110" t="s">
        <v>25</v>
      </c>
      <c r="D149" s="3" t="s">
        <v>123</v>
      </c>
      <c r="G149" s="85"/>
      <c r="H149" s="85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>
        <f t="shared" ref="Y149:Z149" si="119">+Z146/Z148</f>
        <v>0.35735796232086947</v>
      </c>
      <c r="AA149" s="86">
        <f>+AA146/AA148</f>
        <v>0.49386254258326384</v>
      </c>
      <c r="AB149" s="86">
        <f ca="1">+AB146/AB148</f>
        <v>0.34640593775127188</v>
      </c>
      <c r="AC149" s="86">
        <f t="shared" ref="AC149:AL149" ca="1" si="120">+AC146/AC148</f>
        <v>0.38448847950442511</v>
      </c>
      <c r="AD149" s="86">
        <f t="shared" ca="1" si="120"/>
        <v>0.83483804526196292</v>
      </c>
      <c r="AE149" s="86">
        <f t="shared" ca="1" si="120"/>
        <v>1.1265615083261127</v>
      </c>
      <c r="AF149" s="86">
        <f t="shared" ca="1" si="120"/>
        <v>1.4948163808636077</v>
      </c>
      <c r="AG149" s="86">
        <f t="shared" ca="1" si="120"/>
        <v>2.2583495313951674</v>
      </c>
      <c r="AH149" s="86">
        <f t="shared" ca="1" si="120"/>
        <v>2.3479490821369517</v>
      </c>
      <c r="AI149" s="86">
        <f t="shared" ca="1" si="120"/>
        <v>3.1258757991837047</v>
      </c>
      <c r="AJ149" s="86">
        <f t="shared" ca="1" si="120"/>
        <v>4.0599706835726739</v>
      </c>
      <c r="AK149" s="86">
        <f t="shared" ca="1" si="120"/>
        <v>5.1974937484805892</v>
      </c>
      <c r="AL149" s="86">
        <f t="shared" ca="1" si="120"/>
        <v>6.6088888867101554</v>
      </c>
      <c r="AM149" s="53"/>
      <c r="AN149" s="73">
        <f ca="1">(AK149/AA149)^(1/10)-1</f>
        <v>0.26537365654980105</v>
      </c>
      <c r="AO149" s="73"/>
    </row>
    <row r="150" spans="1:41">
      <c r="A150" s="110" t="s">
        <v>193</v>
      </c>
      <c r="D150" t="s">
        <v>124</v>
      </c>
      <c r="G150" s="85"/>
      <c r="H150" s="85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 t="str">
        <f t="shared" ref="Y150:AA152" si="121">IFERROR(Z149/Y149-1,"na")</f>
        <v>na</v>
      </c>
      <c r="AA150" s="87">
        <f t="shared" si="121"/>
        <v>0.38198275862069009</v>
      </c>
      <c r="AB150" s="87">
        <f t="shared" ref="AB150" ca="1" si="122">IFERROR(AB149/AA149-1,"na")</f>
        <v>-0.29857823203332168</v>
      </c>
      <c r="AC150" s="87">
        <f t="shared" ref="AC150" ca="1" si="123">IFERROR(AC149/AB149-1,"na")</f>
        <v>0.10993616910948401</v>
      </c>
      <c r="AD150" s="87">
        <f t="shared" ref="AD150" ca="1" si="124">IFERROR(AD149/AC149-1,"na")</f>
        <v>1.1712953437200575</v>
      </c>
      <c r="AE150" s="87">
        <f t="shared" ref="AE150" ca="1" si="125">IFERROR(AE149/AD149-1,"na")</f>
        <v>0.34943719290201991</v>
      </c>
      <c r="AF150" s="87">
        <f t="shared" ref="AF150" ca="1" si="126">IFERROR(AF149/AE149-1,"na")</f>
        <v>0.32688394713987856</v>
      </c>
      <c r="AG150" s="87">
        <f t="shared" ref="AG150" ca="1" si="127">IFERROR(AG149/AF149-1,"na")</f>
        <v>0.51078725140170045</v>
      </c>
      <c r="AH150" s="87">
        <f t="shared" ref="AH150" ca="1" si="128">IFERROR(AH149/AG149-1,"na")</f>
        <v>3.9674793248869467E-2</v>
      </c>
      <c r="AI150" s="87">
        <f t="shared" ref="AI150" ca="1" si="129">IFERROR(AI149/AH149-1,"na")</f>
        <v>0.3313218003597993</v>
      </c>
      <c r="AJ150" s="87">
        <f t="shared" ref="AJ150" ca="1" si="130">IFERROR(AJ149/AI149-1,"na")</f>
        <v>0.29882661513067799</v>
      </c>
      <c r="AK150" s="87">
        <f t="shared" ref="AK150:AL150" ca="1" si="131">IFERROR(AK149/AJ149-1,"na")</f>
        <v>0.28018011792807407</v>
      </c>
      <c r="AL150" s="87">
        <f t="shared" ca="1" si="131"/>
        <v>0.27155302277028559</v>
      </c>
      <c r="AM150" s="53"/>
      <c r="AN150" s="54"/>
    </row>
    <row r="151" spans="1:41">
      <c r="A151" s="110" t="s">
        <v>125</v>
      </c>
      <c r="D151" t="s">
        <v>125</v>
      </c>
      <c r="G151" s="57"/>
      <c r="H151" s="57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>
        <f>+Z240</f>
        <v>0</v>
      </c>
      <c r="AA151" s="85">
        <f>+AA240</f>
        <v>0</v>
      </c>
      <c r="AB151" s="85">
        <f t="shared" ref="AB151:AK151" si="132">+AB240</f>
        <v>0</v>
      </c>
      <c r="AC151" s="85">
        <f t="shared" si="132"/>
        <v>0</v>
      </c>
      <c r="AD151" s="85">
        <f t="shared" si="132"/>
        <v>0</v>
      </c>
      <c r="AE151" s="85">
        <f t="shared" si="132"/>
        <v>0</v>
      </c>
      <c r="AF151" s="85">
        <f t="shared" si="132"/>
        <v>0</v>
      </c>
      <c r="AG151" s="85">
        <f t="shared" si="132"/>
        <v>0</v>
      </c>
      <c r="AH151" s="85">
        <f t="shared" si="132"/>
        <v>0</v>
      </c>
      <c r="AI151" s="85">
        <f t="shared" si="132"/>
        <v>0</v>
      </c>
      <c r="AJ151" s="85">
        <f t="shared" si="132"/>
        <v>0</v>
      </c>
      <c r="AK151" s="85">
        <f t="shared" si="132"/>
        <v>0</v>
      </c>
      <c r="AL151" s="85">
        <f t="shared" ref="AL151" si="133">+AL240</f>
        <v>0</v>
      </c>
      <c r="AM151" s="7"/>
      <c r="AN151" s="54"/>
    </row>
    <row r="152" spans="1:41">
      <c r="A152" s="110" t="s">
        <v>194</v>
      </c>
      <c r="D152" t="s">
        <v>126</v>
      </c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 t="str">
        <f t="shared" ref="Z152" si="134">IFERROR(Z151/Y151-1,"na")</f>
        <v>na</v>
      </c>
      <c r="AA152" s="87" t="str">
        <f t="shared" si="121"/>
        <v>na</v>
      </c>
      <c r="AB152" s="87" t="str">
        <f t="shared" ref="AB152" si="135">IFERROR(AB151/AA151-1,"na")</f>
        <v>na</v>
      </c>
      <c r="AC152" s="87" t="str">
        <f t="shared" ref="AC152" si="136">IFERROR(AC151/AB151-1,"na")</f>
        <v>na</v>
      </c>
      <c r="AD152" s="87" t="str">
        <f t="shared" ref="AD152" si="137">IFERROR(AD151/AC151-1,"na")</f>
        <v>na</v>
      </c>
      <c r="AE152" s="87" t="str">
        <f t="shared" ref="AE152" si="138">IFERROR(AE151/AD151-1,"na")</f>
        <v>na</v>
      </c>
      <c r="AF152" s="87" t="str">
        <f t="shared" ref="AF152" si="139">IFERROR(AF151/AE151-1,"na")</f>
        <v>na</v>
      </c>
      <c r="AG152" s="87" t="str">
        <f t="shared" ref="AG152" si="140">IFERROR(AG151/AF151-1,"na")</f>
        <v>na</v>
      </c>
      <c r="AH152" s="87" t="str">
        <f t="shared" ref="AH152" si="141">IFERROR(AH151/AG151-1,"na")</f>
        <v>na</v>
      </c>
      <c r="AI152" s="87" t="str">
        <f t="shared" ref="AI152" si="142">IFERROR(AI151/AH151-1,"na")</f>
        <v>na</v>
      </c>
      <c r="AJ152" s="87" t="str">
        <f t="shared" ref="AJ152" si="143">IFERROR(AJ151/AI151-1,"na")</f>
        <v>na</v>
      </c>
      <c r="AK152" s="87" t="str">
        <f t="shared" ref="AK152:AL152" si="144">IFERROR(AK151/AJ151-1,"na")</f>
        <v>na</v>
      </c>
      <c r="AL152" s="87" t="str">
        <f t="shared" si="144"/>
        <v>na</v>
      </c>
      <c r="AM152" s="7"/>
    </row>
    <row r="153" spans="1:41">
      <c r="A153" s="110" t="s">
        <v>195</v>
      </c>
      <c r="D153" t="s">
        <v>127</v>
      </c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>
        <f t="shared" ref="Y153:Z153" si="145">+Z151/Z149</f>
        <v>0</v>
      </c>
      <c r="AA153" s="71">
        <f>+AA151/AA149</f>
        <v>0</v>
      </c>
      <c r="AB153" s="71">
        <f t="shared" ref="AB153:AK153" ca="1" si="146">+AB151/AB149</f>
        <v>0</v>
      </c>
      <c r="AC153" s="71">
        <f t="shared" ca="1" si="146"/>
        <v>0</v>
      </c>
      <c r="AD153" s="71">
        <f t="shared" ca="1" si="146"/>
        <v>0</v>
      </c>
      <c r="AE153" s="71">
        <f t="shared" ca="1" si="146"/>
        <v>0</v>
      </c>
      <c r="AF153" s="71">
        <f t="shared" ca="1" si="146"/>
        <v>0</v>
      </c>
      <c r="AG153" s="71">
        <f t="shared" ca="1" si="146"/>
        <v>0</v>
      </c>
      <c r="AH153" s="71">
        <f t="shared" ca="1" si="146"/>
        <v>0</v>
      </c>
      <c r="AI153" s="71">
        <f t="shared" ca="1" si="146"/>
        <v>0</v>
      </c>
      <c r="AJ153" s="71">
        <f t="shared" ca="1" si="146"/>
        <v>0</v>
      </c>
      <c r="AK153" s="71">
        <f t="shared" ca="1" si="146"/>
        <v>0</v>
      </c>
      <c r="AL153" s="71">
        <f t="shared" ref="AL153" ca="1" si="147">+AL151/AL149</f>
        <v>0</v>
      </c>
      <c r="AM153" s="74"/>
    </row>
    <row r="154" spans="1:41">
      <c r="G154" s="7"/>
      <c r="H154" s="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7"/>
    </row>
    <row r="155" spans="1:41">
      <c r="C155" s="104"/>
      <c r="D155" s="105" t="s">
        <v>128</v>
      </c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</row>
    <row r="156" spans="1:41" ht="5.15" customHeight="1">
      <c r="B156" s="145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7"/>
      <c r="AN156" s="1"/>
    </row>
    <row r="157" spans="1:41">
      <c r="D157" t="s">
        <v>116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>
        <f t="shared" ref="Y157" si="148">+Y146</f>
        <v>47.5</v>
      </c>
      <c r="Z157" s="7">
        <f>+Z146</f>
        <v>46.399999999999977</v>
      </c>
      <c r="AA157" s="7">
        <f t="shared" ref="AA157:AL157" si="149">+AA146</f>
        <v>64.123999999999995</v>
      </c>
      <c r="AB157" s="7">
        <f t="shared" ca="1" si="149"/>
        <v>44.977969449095276</v>
      </c>
      <c r="AC157" s="7">
        <f ca="1">+AC146</f>
        <v>49.922675104652221</v>
      </c>
      <c r="AD157" s="7">
        <f t="shared" ca="1" si="149"/>
        <v>108.39687200078059</v>
      </c>
      <c r="AE157" s="7">
        <f t="shared" ca="1" si="149"/>
        <v>146.27477067209293</v>
      </c>
      <c r="AF157" s="7">
        <f t="shared" ca="1" si="149"/>
        <v>194.08964507636722</v>
      </c>
      <c r="AG157" s="7">
        <f t="shared" ca="1" si="149"/>
        <v>293.22816141045644</v>
      </c>
      <c r="AH157" s="7">
        <f t="shared" ca="1" si="149"/>
        <v>304.8619280891624</v>
      </c>
      <c r="AI157" s="7">
        <f t="shared" ca="1" si="149"/>
        <v>405.86933096482329</v>
      </c>
      <c r="AJ157" s="7">
        <f t="shared" ca="1" si="149"/>
        <v>527.15388932239432</v>
      </c>
      <c r="AK157" s="7">
        <f t="shared" ca="1" si="149"/>
        <v>674.85192819898566</v>
      </c>
      <c r="AL157" s="7">
        <f t="shared" ca="1" si="149"/>
        <v>858.11000922377593</v>
      </c>
      <c r="AM157" s="7"/>
    </row>
    <row r="158" spans="1:41">
      <c r="D158" s="67" t="s">
        <v>7</v>
      </c>
      <c r="G158" s="7"/>
      <c r="H158" s="7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>
        <f t="shared" ref="Y158" si="150">-SUM(Y129)</f>
        <v>49.4</v>
      </c>
      <c r="Z158" s="72">
        <f>-SUM(Z129)</f>
        <v>61.5</v>
      </c>
      <c r="AA158" s="72">
        <f t="shared" ref="AA158:AD158" si="151">-SUM(AA129)</f>
        <v>69.099999999999994</v>
      </c>
      <c r="AB158" s="72">
        <f>-SUM(AB129)</f>
        <v>78.041548958136133</v>
      </c>
      <c r="AC158" s="72">
        <f t="shared" ca="1" si="151"/>
        <v>136.14440588268093</v>
      </c>
      <c r="AD158" s="72">
        <f t="shared" ca="1" si="151"/>
        <v>149.11483378560021</v>
      </c>
      <c r="AE158" s="72">
        <f t="shared" ref="AE158:AL158" ca="1" si="152">-SUM(AE129)</f>
        <v>169.13375022770873</v>
      </c>
      <c r="AF158" s="72">
        <f t="shared" ca="1" si="152"/>
        <v>192.11808732635737</v>
      </c>
      <c r="AG158" s="72">
        <f t="shared" ca="1" si="152"/>
        <v>223.94917860021383</v>
      </c>
      <c r="AH158" s="72">
        <f t="shared" ca="1" si="152"/>
        <v>349.0032092727742</v>
      </c>
      <c r="AI158" s="72">
        <f t="shared" ca="1" si="152"/>
        <v>394.68409573861084</v>
      </c>
      <c r="AJ158" s="72">
        <f t="shared" ca="1" si="152"/>
        <v>456.89039601247077</v>
      </c>
      <c r="AK158" s="72">
        <f t="shared" ca="1" si="152"/>
        <v>537.81514748254335</v>
      </c>
      <c r="AL158" s="72">
        <f t="shared" ca="1" si="152"/>
        <v>640.33669514290762</v>
      </c>
      <c r="AM158" s="7"/>
    </row>
    <row r="159" spans="1:41">
      <c r="D159" s="67" t="s">
        <v>235</v>
      </c>
      <c r="G159" s="7"/>
      <c r="H159" s="7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>
        <f t="shared" ref="Y159" si="153">-SUM(Y130)</f>
        <v>0</v>
      </c>
      <c r="Z159" s="72">
        <f>-SUM(Z130)</f>
        <v>0</v>
      </c>
      <c r="AA159" s="72">
        <f t="shared" ref="AA159:AD159" si="154">-SUM(AA130)</f>
        <v>0</v>
      </c>
      <c r="AB159" s="72">
        <f t="shared" si="154"/>
        <v>0</v>
      </c>
      <c r="AC159" s="72">
        <f t="shared" si="154"/>
        <v>0</v>
      </c>
      <c r="AD159" s="72">
        <f t="shared" si="154"/>
        <v>0</v>
      </c>
      <c r="AE159" s="72">
        <f t="shared" ref="AE159:AL159" si="155">-SUM(AE130)</f>
        <v>0</v>
      </c>
      <c r="AF159" s="72">
        <f t="shared" si="155"/>
        <v>0</v>
      </c>
      <c r="AG159" s="72">
        <f t="shared" si="155"/>
        <v>0</v>
      </c>
      <c r="AH159" s="72">
        <f t="shared" si="155"/>
        <v>0</v>
      </c>
      <c r="AI159" s="72">
        <f t="shared" si="155"/>
        <v>0</v>
      </c>
      <c r="AJ159" s="72">
        <f t="shared" si="155"/>
        <v>0</v>
      </c>
      <c r="AK159" s="72">
        <f t="shared" si="155"/>
        <v>0</v>
      </c>
      <c r="AL159" s="72">
        <f t="shared" si="155"/>
        <v>0</v>
      </c>
      <c r="AM159" s="7"/>
    </row>
    <row r="160" spans="1:41">
      <c r="A160" s="110" t="s">
        <v>129</v>
      </c>
      <c r="D160" s="67" t="s">
        <v>129</v>
      </c>
      <c r="G160" s="7"/>
      <c r="H160" s="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>
        <f>0.282-21.684</f>
        <v>-21.402000000000001</v>
      </c>
      <c r="Z160" s="77">
        <f>12.241-11.62</f>
        <v>0.62100000000000044</v>
      </c>
      <c r="AA160" s="77">
        <f>21.329-19.787</f>
        <v>1.5420000000000016</v>
      </c>
      <c r="AB160" s="72">
        <f t="shared" ref="AB160:AJ160" ca="1" si="156">-AB140</f>
        <v>0.57664063396276044</v>
      </c>
      <c r="AC160" s="72">
        <f t="shared" ca="1" si="156"/>
        <v>0.64003429621349062</v>
      </c>
      <c r="AD160" s="72">
        <f t="shared" ca="1" si="156"/>
        <v>1.389703487189496</v>
      </c>
      <c r="AE160" s="72">
        <f t="shared" ca="1" si="156"/>
        <v>1.8753175727191422</v>
      </c>
      <c r="AF160" s="72">
        <f t="shared" ca="1" si="156"/>
        <v>2.4883287830303509</v>
      </c>
      <c r="AG160" s="72">
        <f t="shared" ca="1" si="156"/>
        <v>3.7593354026981629</v>
      </c>
      <c r="AH160" s="72">
        <f t="shared" ca="1" si="156"/>
        <v>3.9084862575533674</v>
      </c>
      <c r="AI160" s="72">
        <f t="shared" ca="1" si="156"/>
        <v>5.2034529610874829</v>
      </c>
      <c r="AJ160" s="72">
        <f t="shared" ca="1" si="156"/>
        <v>6.758383196440958</v>
      </c>
      <c r="AK160" s="72">
        <f ca="1">-AK140</f>
        <v>8.6519477974229009</v>
      </c>
      <c r="AL160" s="72">
        <f t="shared" ref="AL160" ca="1" si="157">-AL140</f>
        <v>11.001410374663804</v>
      </c>
      <c r="AM160" s="7"/>
    </row>
    <row r="161" spans="1:42">
      <c r="D161" s="67" t="s">
        <v>130</v>
      </c>
      <c r="G161" s="7"/>
      <c r="H161" s="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>
        <v>0</v>
      </c>
      <c r="Z161" s="77">
        <v>0</v>
      </c>
      <c r="AA161" s="77">
        <v>0</v>
      </c>
      <c r="AB161" s="77">
        <v>0</v>
      </c>
      <c r="AC161" s="77">
        <v>0</v>
      </c>
      <c r="AD161" s="77">
        <v>0</v>
      </c>
      <c r="AE161" s="77">
        <v>0</v>
      </c>
      <c r="AF161" s="77">
        <v>0</v>
      </c>
      <c r="AG161" s="77">
        <v>0</v>
      </c>
      <c r="AH161" s="77">
        <v>0</v>
      </c>
      <c r="AI161" s="77">
        <v>0</v>
      </c>
      <c r="AJ161" s="77">
        <v>0</v>
      </c>
      <c r="AK161" s="77">
        <v>0</v>
      </c>
      <c r="AL161" s="77">
        <v>0</v>
      </c>
      <c r="AM161" s="7"/>
    </row>
    <row r="162" spans="1:42">
      <c r="A162" s="110"/>
      <c r="B162" s="146"/>
      <c r="D162" s="67" t="s">
        <v>131</v>
      </c>
      <c r="G162" s="77"/>
      <c r="H162" s="77"/>
      <c r="I162" s="72"/>
      <c r="J162" s="72"/>
      <c r="K162" s="72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>
        <v>5.702</v>
      </c>
      <c r="Z162" s="77">
        <v>4.4800000000000004</v>
      </c>
      <c r="AA162" s="77">
        <v>6.3470000000000004</v>
      </c>
      <c r="AB162" s="77">
        <v>0</v>
      </c>
      <c r="AC162" s="77">
        <v>0</v>
      </c>
      <c r="AD162" s="77">
        <v>0</v>
      </c>
      <c r="AE162" s="77">
        <v>0</v>
      </c>
      <c r="AF162" s="77">
        <v>0</v>
      </c>
      <c r="AG162" s="77">
        <v>0</v>
      </c>
      <c r="AH162" s="77">
        <v>0</v>
      </c>
      <c r="AI162" s="77">
        <v>0</v>
      </c>
      <c r="AJ162" s="77">
        <v>0</v>
      </c>
      <c r="AK162" s="77">
        <v>0</v>
      </c>
      <c r="AL162" s="77">
        <v>0</v>
      </c>
      <c r="AM162" s="7"/>
    </row>
    <row r="163" spans="1:42" s="3" customFormat="1">
      <c r="A163" s="110"/>
      <c r="B163" s="146"/>
      <c r="D163" s="2" t="s">
        <v>219</v>
      </c>
      <c r="E163" s="2"/>
      <c r="F163" s="2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>
        <f t="shared" ref="Y163:AL163" si="158">SUM(Y157:Y162)</f>
        <v>81.2</v>
      </c>
      <c r="Z163" s="8">
        <f t="shared" si="158"/>
        <v>113.00099999999998</v>
      </c>
      <c r="AA163" s="8">
        <f t="shared" si="158"/>
        <v>141.113</v>
      </c>
      <c r="AB163" s="8">
        <f t="shared" ca="1" si="158"/>
        <v>123.59615904119416</v>
      </c>
      <c r="AC163" s="8">
        <f t="shared" ca="1" si="158"/>
        <v>186.70711528354664</v>
      </c>
      <c r="AD163" s="8">
        <f t="shared" ca="1" si="158"/>
        <v>258.90140927357027</v>
      </c>
      <c r="AE163" s="8">
        <f t="shared" ca="1" si="158"/>
        <v>317.28383847252081</v>
      </c>
      <c r="AF163" s="8">
        <f t="shared" ca="1" si="158"/>
        <v>388.6960611857549</v>
      </c>
      <c r="AG163" s="8">
        <f t="shared" ca="1" si="158"/>
        <v>520.93667541336845</v>
      </c>
      <c r="AH163" s="8">
        <f t="shared" ca="1" si="158"/>
        <v>657.77362361948997</v>
      </c>
      <c r="AI163" s="8">
        <f t="shared" ca="1" si="158"/>
        <v>805.75687966452153</v>
      </c>
      <c r="AJ163" s="8">
        <f t="shared" ca="1" si="158"/>
        <v>990.80266853130604</v>
      </c>
      <c r="AK163" s="8">
        <f t="shared" ca="1" si="158"/>
        <v>1221.319023478952</v>
      </c>
      <c r="AL163" s="8">
        <f t="shared" ca="1" si="158"/>
        <v>1509.4481147413474</v>
      </c>
      <c r="AM163" s="61"/>
    </row>
    <row r="164" spans="1:42">
      <c r="A164" s="110" t="s">
        <v>132</v>
      </c>
      <c r="D164" s="67" t="s">
        <v>132</v>
      </c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>
        <v>1.891</v>
      </c>
      <c r="Z164" s="77">
        <v>8.2899999999999991</v>
      </c>
      <c r="AA164" s="77">
        <v>11.209</v>
      </c>
      <c r="AB164" s="72">
        <f t="shared" ref="AB164:AL164" si="159">-AB222</f>
        <v>3</v>
      </c>
      <c r="AC164" s="72">
        <f t="shared" si="159"/>
        <v>3</v>
      </c>
      <c r="AD164" s="72">
        <f t="shared" si="159"/>
        <v>3</v>
      </c>
      <c r="AE164" s="72">
        <f t="shared" si="159"/>
        <v>3</v>
      </c>
      <c r="AF164" s="72">
        <f t="shared" si="159"/>
        <v>3</v>
      </c>
      <c r="AG164" s="72">
        <f t="shared" si="159"/>
        <v>3</v>
      </c>
      <c r="AH164" s="72">
        <f t="shared" si="159"/>
        <v>3</v>
      </c>
      <c r="AI164" s="72">
        <f t="shared" si="159"/>
        <v>3</v>
      </c>
      <c r="AJ164" s="72">
        <f t="shared" si="159"/>
        <v>3</v>
      </c>
      <c r="AK164" s="72">
        <f t="shared" si="159"/>
        <v>3</v>
      </c>
      <c r="AL164" s="72">
        <f t="shared" si="159"/>
        <v>3</v>
      </c>
      <c r="AM164" s="7"/>
    </row>
    <row r="165" spans="1:42" s="3" customFormat="1">
      <c r="A165" s="110" t="s">
        <v>133</v>
      </c>
      <c r="B165" s="146"/>
      <c r="D165" s="2" t="s">
        <v>133</v>
      </c>
      <c r="E165" s="2"/>
      <c r="F165" s="2"/>
      <c r="G165" s="8"/>
      <c r="H165" s="8"/>
      <c r="I165" s="8"/>
      <c r="J165" s="8"/>
      <c r="K165" s="8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>
        <f t="shared" ref="Y165" si="160">SUM(Y163:Y164)</f>
        <v>83.091000000000008</v>
      </c>
      <c r="Z165" s="164">
        <f>SUM(Z163:Z164)</f>
        <v>121.29099999999997</v>
      </c>
      <c r="AA165" s="164">
        <f t="shared" ref="AA165:AL165" si="161">SUM(AA163:AA164)</f>
        <v>152.322</v>
      </c>
      <c r="AB165" s="164">
        <f t="shared" ca="1" si="161"/>
        <v>126.59615904119416</v>
      </c>
      <c r="AC165" s="164">
        <f t="shared" ca="1" si="161"/>
        <v>189.70711528354664</v>
      </c>
      <c r="AD165" s="164">
        <f t="shared" ca="1" si="161"/>
        <v>261.90140927357027</v>
      </c>
      <c r="AE165" s="164">
        <f t="shared" ca="1" si="161"/>
        <v>320.28383847252081</v>
      </c>
      <c r="AF165" s="164">
        <f t="shared" ca="1" si="161"/>
        <v>391.6960611857549</v>
      </c>
      <c r="AG165" s="164">
        <f t="shared" ca="1" si="161"/>
        <v>523.93667541336845</v>
      </c>
      <c r="AH165" s="164">
        <f t="shared" ca="1" si="161"/>
        <v>660.77362361948997</v>
      </c>
      <c r="AI165" s="164">
        <f t="shared" ca="1" si="161"/>
        <v>808.75687966452153</v>
      </c>
      <c r="AJ165" s="164">
        <f t="shared" ca="1" si="161"/>
        <v>993.80266853130604</v>
      </c>
      <c r="AK165" s="164">
        <f t="shared" ca="1" si="161"/>
        <v>1224.319023478952</v>
      </c>
      <c r="AL165" s="164">
        <f t="shared" ca="1" si="161"/>
        <v>1512.4481147413474</v>
      </c>
      <c r="AM165" s="61"/>
      <c r="AN165" s="73">
        <f ca="1">(AK165/AA165)^(1/10)-1</f>
        <v>0.2317234121724765</v>
      </c>
      <c r="AO165" s="73"/>
      <c r="AP165" s="73"/>
    </row>
    <row r="166" spans="1:42" s="5" customFormat="1">
      <c r="A166" s="109"/>
      <c r="B166" s="149"/>
      <c r="D166" s="68" t="s">
        <v>225</v>
      </c>
      <c r="E166" s="68"/>
      <c r="F166" s="68"/>
      <c r="G166" s="69"/>
      <c r="H166" s="69"/>
      <c r="I166" s="69"/>
      <c r="J166" s="69"/>
      <c r="K166" s="69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>
        <f t="shared" ref="Y166:AL166" si="162">+Z165/Z148</f>
        <v>0.93414449585906445</v>
      </c>
      <c r="AA166" s="166">
        <f t="shared" si="162"/>
        <v>1.1731353348413687</v>
      </c>
      <c r="AB166" s="166">
        <f t="shared" ca="1" si="162"/>
        <v>0.97500313432348884</v>
      </c>
      <c r="AC166" s="166">
        <f t="shared" ca="1" si="162"/>
        <v>1.4610635378340202</v>
      </c>
      <c r="AD166" s="166">
        <f t="shared" ca="1" si="162"/>
        <v>2.017080904029465</v>
      </c>
      <c r="AE166" s="166">
        <f t="shared" ca="1" si="162"/>
        <v>2.4667237043285906</v>
      </c>
      <c r="AF166" s="166">
        <f t="shared" ca="1" si="162"/>
        <v>3.0167178076390528</v>
      </c>
      <c r="AG166" s="166">
        <f t="shared" ca="1" si="162"/>
        <v>4.0351927308381947</v>
      </c>
      <c r="AH166" s="166">
        <f t="shared" ca="1" si="162"/>
        <v>5.0890671485353058</v>
      </c>
      <c r="AI166" s="166">
        <f t="shared" ca="1" si="162"/>
        <v>6.2287868648684954</v>
      </c>
      <c r="AJ166" s="166">
        <f t="shared" ca="1" si="162"/>
        <v>7.6539503572282364</v>
      </c>
      <c r="AK166" s="166">
        <f t="shared" ca="1" si="162"/>
        <v>9.4293136090757592</v>
      </c>
      <c r="AL166" s="166">
        <f t="shared" ca="1" si="162"/>
        <v>11.648391732758808</v>
      </c>
      <c r="AM166" s="70"/>
      <c r="AN166" s="73">
        <f ca="1">(AK166/AA166)^(1/10)-1</f>
        <v>0.2317234121724765</v>
      </c>
      <c r="AO166" s="73"/>
      <c r="AP166" s="73"/>
    </row>
    <row r="167" spans="1:42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7"/>
      <c r="T167" s="77"/>
      <c r="U167" s="77"/>
      <c r="V167" s="77"/>
      <c r="W167" s="77"/>
      <c r="X167" s="77"/>
      <c r="Y167" s="77"/>
      <c r="Z167" s="77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7"/>
    </row>
    <row r="168" spans="1:42">
      <c r="A168" s="110" t="s">
        <v>134</v>
      </c>
      <c r="D168" t="s">
        <v>134</v>
      </c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>
        <v>-2.508</v>
      </c>
      <c r="W168" s="77">
        <v>-3.2490000000000001</v>
      </c>
      <c r="X168" s="77">
        <v>-3.2890000000000001</v>
      </c>
      <c r="Y168" s="77">
        <v>-3.056</v>
      </c>
      <c r="Z168" s="77">
        <v>-2.5649999999999999</v>
      </c>
      <c r="AA168" s="77">
        <v>-2.4079999999999999</v>
      </c>
      <c r="AB168" s="72">
        <f ca="1">-AB338-AB318</f>
        <v>-10.958214027600642</v>
      </c>
      <c r="AC168" s="72">
        <f t="shared" ref="AC168:AL168" ca="1" si="163">-AC338-AC318</f>
        <v>-15.924766625582144</v>
      </c>
      <c r="AD168" s="72">
        <f t="shared" ca="1" si="163"/>
        <v>-19.337440607727387</v>
      </c>
      <c r="AE168" s="72">
        <f t="shared" ca="1" si="163"/>
        <v>-24.144281023132297</v>
      </c>
      <c r="AF168" s="72">
        <f t="shared" ca="1" si="163"/>
        <v>-29.963835332038776</v>
      </c>
      <c r="AG168" s="72">
        <f t="shared" ca="1" si="163"/>
        <v>-34.964056975658785</v>
      </c>
      <c r="AH168" s="72">
        <f t="shared" ca="1" si="163"/>
        <v>-43.897615423658792</v>
      </c>
      <c r="AI168" s="72">
        <f t="shared" ca="1" si="163"/>
        <v>-50.047145492296785</v>
      </c>
      <c r="AJ168" s="72">
        <f t="shared" ca="1" si="163"/>
        <v>-57.812655350496662</v>
      </c>
      <c r="AK168" s="72">
        <f t="shared" ca="1" si="163"/>
        <v>-66.821865212184946</v>
      </c>
      <c r="AL168" s="72">
        <f t="shared" ca="1" si="163"/>
        <v>-77.278177262868581</v>
      </c>
      <c r="AM168" s="7"/>
      <c r="AN168" s="72"/>
    </row>
    <row r="169" spans="1:42">
      <c r="A169" s="110" t="s">
        <v>135</v>
      </c>
      <c r="D169" t="s">
        <v>135</v>
      </c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>
        <f>-0.522-11.64</f>
        <v>-12.162000000000001</v>
      </c>
      <c r="W169" s="77">
        <f>-45.965+0.248</f>
        <v>-45.717000000000006</v>
      </c>
      <c r="X169" s="77">
        <f>-13.917+0.055</f>
        <v>-13.862</v>
      </c>
      <c r="Y169" s="77">
        <f>-39.083+8.549-7.24</f>
        <v>-37.774000000000001</v>
      </c>
      <c r="Z169" s="77">
        <f>-114.876+21.737-5.787</f>
        <v>-98.926000000000016</v>
      </c>
      <c r="AA169" s="77">
        <f>-85.39+19.69-7.011</f>
        <v>-72.710999999999999</v>
      </c>
      <c r="AB169" s="72">
        <f t="shared" ref="AB169:AL169" ca="1" si="164">-AB91</f>
        <v>-318.08165999999994</v>
      </c>
      <c r="AC169" s="72">
        <f t="shared" ca="1" si="164"/>
        <v>-124.06656944809617</v>
      </c>
      <c r="AD169" s="72">
        <f t="shared" ca="1" si="164"/>
        <v>-179.50860031318351</v>
      </c>
      <c r="AE169" s="72">
        <f t="shared" ca="1" si="164"/>
        <v>-212.45492580304256</v>
      </c>
      <c r="AF169" s="72">
        <f t="shared" ca="1" si="164"/>
        <v>-263.35263146497806</v>
      </c>
      <c r="AG169" s="72">
        <f t="shared" ca="1" si="164"/>
        <v>-738.63987379659602</v>
      </c>
      <c r="AH169" s="72">
        <f t="shared" ca="1" si="164"/>
        <v>-444.26221521386611</v>
      </c>
      <c r="AI169" s="72">
        <f t="shared" ca="1" si="164"/>
        <v>-549.00488022553338</v>
      </c>
      <c r="AJ169" s="72">
        <f t="shared" ca="1" si="164"/>
        <v>-677.1709691317742</v>
      </c>
      <c r="AK169" s="72">
        <f t="shared" ca="1" si="164"/>
        <v>-834.10655288591079</v>
      </c>
      <c r="AL169" s="72">
        <f t="shared" ca="1" si="164"/>
        <v>-1026.1161062143451</v>
      </c>
      <c r="AM169" s="7"/>
    </row>
    <row r="170" spans="1:42">
      <c r="D170" t="s">
        <v>198</v>
      </c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>
        <v>0</v>
      </c>
      <c r="W170" s="77">
        <v>0</v>
      </c>
      <c r="X170" s="77">
        <v>0</v>
      </c>
      <c r="Y170" s="77">
        <v>0</v>
      </c>
      <c r="Z170" s="77">
        <v>-0.48</v>
      </c>
      <c r="AA170" s="77">
        <v>0</v>
      </c>
      <c r="AB170" s="77">
        <v>0</v>
      </c>
      <c r="AC170" s="77">
        <v>0</v>
      </c>
      <c r="AD170" s="77">
        <v>0</v>
      </c>
      <c r="AE170" s="77">
        <v>0</v>
      </c>
      <c r="AF170" s="77">
        <v>0</v>
      </c>
      <c r="AG170" s="77">
        <v>0</v>
      </c>
      <c r="AH170" s="77">
        <v>0</v>
      </c>
      <c r="AI170" s="77">
        <v>0</v>
      </c>
      <c r="AJ170" s="77">
        <v>0</v>
      </c>
      <c r="AK170" s="77">
        <v>0</v>
      </c>
      <c r="AL170" s="77">
        <v>0</v>
      </c>
      <c r="AM170" s="7"/>
    </row>
    <row r="171" spans="1:42">
      <c r="A171" s="110"/>
      <c r="D171" t="s">
        <v>131</v>
      </c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>
        <v>0</v>
      </c>
      <c r="W171" s="77">
        <v>0</v>
      </c>
      <c r="X171" s="77">
        <v>0</v>
      </c>
      <c r="Y171" s="77">
        <v>0</v>
      </c>
      <c r="Z171" s="77">
        <v>0</v>
      </c>
      <c r="AA171" s="77">
        <v>0.87</v>
      </c>
      <c r="AB171" s="77">
        <v>0</v>
      </c>
      <c r="AC171" s="77">
        <v>0</v>
      </c>
      <c r="AD171" s="77">
        <v>0</v>
      </c>
      <c r="AE171" s="77">
        <v>0</v>
      </c>
      <c r="AF171" s="77">
        <v>0</v>
      </c>
      <c r="AG171" s="77">
        <v>0</v>
      </c>
      <c r="AH171" s="77">
        <v>0</v>
      </c>
      <c r="AI171" s="77">
        <v>0</v>
      </c>
      <c r="AJ171" s="77">
        <v>0</v>
      </c>
      <c r="AK171" s="77">
        <v>0</v>
      </c>
      <c r="AL171" s="77">
        <v>0</v>
      </c>
      <c r="AM171" s="7"/>
    </row>
    <row r="172" spans="1:42" s="3" customFormat="1">
      <c r="A172" s="110" t="s">
        <v>196</v>
      </c>
      <c r="B172" s="146"/>
      <c r="D172" s="2" t="s">
        <v>136</v>
      </c>
      <c r="E172" s="2"/>
      <c r="F172" s="2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>
        <f t="shared" ref="V172:Z172" si="165">SUM(V168:V171)</f>
        <v>-14.670000000000002</v>
      </c>
      <c r="W172" s="8">
        <f t="shared" si="165"/>
        <v>-48.966000000000008</v>
      </c>
      <c r="X172" s="8">
        <f t="shared" si="165"/>
        <v>-17.151</v>
      </c>
      <c r="Y172" s="8">
        <f t="shared" si="165"/>
        <v>-40.83</v>
      </c>
      <c r="Z172" s="8">
        <f t="shared" si="165"/>
        <v>-101.97100000000002</v>
      </c>
      <c r="AA172" s="8">
        <f t="shared" ref="AA172" si="166">SUM(AA168:AA171)</f>
        <v>-74.248999999999995</v>
      </c>
      <c r="AB172" s="8">
        <f ca="1">SUM(AB168:AB171)</f>
        <v>-329.0398740276006</v>
      </c>
      <c r="AC172" s="8">
        <f t="shared" ref="AC172:AJ172" ca="1" si="167">SUM(AC168:AC171)</f>
        <v>-139.99133607367833</v>
      </c>
      <c r="AD172" s="8">
        <f t="shared" ca="1" si="167"/>
        <v>-198.84604092091089</v>
      </c>
      <c r="AE172" s="8">
        <f t="shared" ca="1" si="167"/>
        <v>-236.59920682617485</v>
      </c>
      <c r="AF172" s="8">
        <f t="shared" ca="1" si="167"/>
        <v>-293.31646679701686</v>
      </c>
      <c r="AG172" s="8">
        <f t="shared" ca="1" si="167"/>
        <v>-773.60393077225478</v>
      </c>
      <c r="AH172" s="8">
        <f t="shared" ca="1" si="167"/>
        <v>-488.15983063752492</v>
      </c>
      <c r="AI172" s="8">
        <f t="shared" ca="1" si="167"/>
        <v>-599.05202571783013</v>
      </c>
      <c r="AJ172" s="8">
        <f t="shared" ca="1" si="167"/>
        <v>-734.9836244822709</v>
      </c>
      <c r="AK172" s="8">
        <f t="shared" ref="AK172:AL172" ca="1" si="168">SUM(AK168:AK171)</f>
        <v>-900.92841809809579</v>
      </c>
      <c r="AL172" s="8">
        <f t="shared" ca="1" si="168"/>
        <v>-1103.3942834772138</v>
      </c>
      <c r="AM172" s="61"/>
    </row>
    <row r="173" spans="1:42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</row>
    <row r="174" spans="1:42">
      <c r="D174" t="s">
        <v>137</v>
      </c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>
        <v>-37</v>
      </c>
      <c r="Z174" s="77">
        <f>5+34-0.749-1.775-19.487-9.723</f>
        <v>7.266</v>
      </c>
      <c r="AA174" s="77">
        <f>-30-0.647</f>
        <v>-30.646999999999998</v>
      </c>
      <c r="AB174" s="7">
        <f>+AB252-AA252</f>
        <v>218.20000000000002</v>
      </c>
      <c r="AC174" s="7">
        <f t="shared" ref="AC174:AJ174" ca="1" si="169">+AC252-AB252</f>
        <v>-11.486061740686807</v>
      </c>
      <c r="AD174" s="7">
        <f t="shared" ca="1" si="169"/>
        <v>-15.674706855638931</v>
      </c>
      <c r="AE174" s="7">
        <f t="shared" ca="1" si="169"/>
        <v>36.870058892899749</v>
      </c>
      <c r="AF174" s="7">
        <f t="shared" ca="1" si="169"/>
        <v>65.451322734161238</v>
      </c>
      <c r="AG174" s="7">
        <f t="shared" ca="1" si="169"/>
        <v>155.04083447742744</v>
      </c>
      <c r="AH174" s="7">
        <f t="shared" ca="1" si="169"/>
        <v>157.7931764040253</v>
      </c>
      <c r="AI174" s="7">
        <f t="shared" ca="1" si="169"/>
        <v>205.36293313203043</v>
      </c>
      <c r="AJ174" s="7">
        <f t="shared" ca="1" si="169"/>
        <v>267.0446868835586</v>
      </c>
      <c r="AK174" s="7">
        <f t="shared" ref="AK174:AL174" ca="1" si="170">+AK252-AJ252</f>
        <v>346.43973203965174</v>
      </c>
      <c r="AL174" s="7">
        <f t="shared" ca="1" si="170"/>
        <v>356.56753060937945</v>
      </c>
      <c r="AM174" s="7"/>
    </row>
    <row r="175" spans="1:42">
      <c r="D175" t="s">
        <v>138</v>
      </c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>
        <v>0</v>
      </c>
      <c r="Z175" s="77">
        <v>0</v>
      </c>
      <c r="AA175" s="77">
        <v>0</v>
      </c>
      <c r="AB175" s="77">
        <v>0</v>
      </c>
      <c r="AC175" s="77">
        <v>0</v>
      </c>
      <c r="AD175" s="77">
        <v>0</v>
      </c>
      <c r="AE175" s="77">
        <v>0</v>
      </c>
      <c r="AF175" s="77">
        <v>0</v>
      </c>
      <c r="AG175" s="77">
        <v>0</v>
      </c>
      <c r="AH175" s="77">
        <v>0</v>
      </c>
      <c r="AI175" s="77">
        <v>0</v>
      </c>
      <c r="AJ175" s="77">
        <v>0</v>
      </c>
      <c r="AK175" s="77">
        <v>0</v>
      </c>
      <c r="AL175" s="77">
        <v>0</v>
      </c>
      <c r="AM175" s="7"/>
    </row>
    <row r="176" spans="1:42">
      <c r="D176" t="s">
        <v>139</v>
      </c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>
        <v>0</v>
      </c>
      <c r="Z176" s="77">
        <v>0</v>
      </c>
      <c r="AA176" s="77">
        <v>0</v>
      </c>
      <c r="AB176" s="77">
        <v>0</v>
      </c>
      <c r="AC176" s="77">
        <v>0</v>
      </c>
      <c r="AD176" s="77">
        <v>0</v>
      </c>
      <c r="AE176" s="77">
        <v>0</v>
      </c>
      <c r="AF176" s="77">
        <v>0</v>
      </c>
      <c r="AG176" s="77">
        <v>0</v>
      </c>
      <c r="AH176" s="77">
        <v>0</v>
      </c>
      <c r="AI176" s="77">
        <v>0</v>
      </c>
      <c r="AJ176" s="77">
        <v>0</v>
      </c>
      <c r="AK176" s="77">
        <v>0</v>
      </c>
      <c r="AL176" s="77">
        <v>0</v>
      </c>
      <c r="AM176" s="7"/>
    </row>
    <row r="177" spans="1:46">
      <c r="D177" t="s">
        <v>233</v>
      </c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>
        <v>0</v>
      </c>
      <c r="Z177" s="77">
        <v>0</v>
      </c>
      <c r="AA177" s="77">
        <v>0</v>
      </c>
      <c r="AB177" s="88">
        <f t="shared" ref="AB177:AJ177" si="171">-AB245</f>
        <v>0</v>
      </c>
      <c r="AC177" s="88">
        <f t="shared" si="171"/>
        <v>0</v>
      </c>
      <c r="AD177" s="88">
        <f t="shared" si="171"/>
        <v>0</v>
      </c>
      <c r="AE177" s="88">
        <f t="shared" si="171"/>
        <v>0</v>
      </c>
      <c r="AF177" s="88">
        <f t="shared" si="171"/>
        <v>0</v>
      </c>
      <c r="AG177" s="88">
        <f t="shared" si="171"/>
        <v>0</v>
      </c>
      <c r="AH177" s="88">
        <f t="shared" si="171"/>
        <v>0</v>
      </c>
      <c r="AI177" s="88">
        <f t="shared" si="171"/>
        <v>0</v>
      </c>
      <c r="AJ177" s="88">
        <f t="shared" si="171"/>
        <v>0</v>
      </c>
      <c r="AK177" s="88">
        <f t="shared" ref="AK177:AL177" si="172">-AK245</f>
        <v>0</v>
      </c>
      <c r="AL177" s="88">
        <f t="shared" si="172"/>
        <v>0</v>
      </c>
      <c r="AM177" s="77"/>
      <c r="AN177" s="77"/>
      <c r="AO177" s="77"/>
      <c r="AP177" s="77"/>
      <c r="AQ177" s="77"/>
      <c r="AR177" s="77"/>
      <c r="AS177" s="77"/>
      <c r="AT177" s="77"/>
    </row>
    <row r="178" spans="1:46">
      <c r="D178" t="s">
        <v>140</v>
      </c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>
        <v>0</v>
      </c>
      <c r="Z178" s="77">
        <v>0</v>
      </c>
      <c r="AA178" s="77">
        <v>0</v>
      </c>
      <c r="AB178" s="77">
        <v>0</v>
      </c>
      <c r="AC178" s="77">
        <v>0</v>
      </c>
      <c r="AD178" s="77">
        <v>0</v>
      </c>
      <c r="AE178" s="77">
        <v>0</v>
      </c>
      <c r="AF178" s="77">
        <v>0</v>
      </c>
      <c r="AG178" s="77">
        <v>0</v>
      </c>
      <c r="AH178" s="77">
        <v>0</v>
      </c>
      <c r="AI178" s="77">
        <v>0</v>
      </c>
      <c r="AJ178" s="77">
        <v>0</v>
      </c>
      <c r="AK178" s="77">
        <v>0</v>
      </c>
      <c r="AL178" s="77">
        <v>0</v>
      </c>
      <c r="AM178" s="7"/>
    </row>
    <row r="179" spans="1:46">
      <c r="D179" t="s">
        <v>141</v>
      </c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>
        <v>0</v>
      </c>
      <c r="Z179" s="77">
        <v>0</v>
      </c>
      <c r="AA179" s="77">
        <v>0</v>
      </c>
      <c r="AB179" s="72">
        <f>-AB230*AB231</f>
        <v>-54.6</v>
      </c>
      <c r="AC179" s="72">
        <f t="shared" ref="AC179:AJ179" ca="1" si="173">-AC230*AC231</f>
        <v>0</v>
      </c>
      <c r="AD179" s="72">
        <f t="shared" ca="1" si="173"/>
        <v>0</v>
      </c>
      <c r="AE179" s="72">
        <f t="shared" ca="1" si="173"/>
        <v>0</v>
      </c>
      <c r="AF179" s="72">
        <f t="shared" ca="1" si="173"/>
        <v>0</v>
      </c>
      <c r="AG179" s="72">
        <f t="shared" ca="1" si="173"/>
        <v>0</v>
      </c>
      <c r="AH179" s="72">
        <f t="shared" ca="1" si="173"/>
        <v>-290.16978680891623</v>
      </c>
      <c r="AI179" s="72">
        <f t="shared" ca="1" si="173"/>
        <v>-101.46733274120582</v>
      </c>
      <c r="AJ179" s="72">
        <f t="shared" ca="1" si="173"/>
        <v>-158.14616679671826</v>
      </c>
      <c r="AK179" s="72">
        <f t="shared" ref="AK179:AL179" ca="1" si="174">-AK230*AK231</f>
        <v>-721.82276645969569</v>
      </c>
      <c r="AL179" s="72">
        <f t="shared" ca="1" si="174"/>
        <v>-257.43300276713273</v>
      </c>
      <c r="AM179" s="7"/>
    </row>
    <row r="180" spans="1:46">
      <c r="A180" s="110" t="s">
        <v>282</v>
      </c>
      <c r="D180" t="s">
        <v>131</v>
      </c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>
        <f>-0.583-2.1-8.074</f>
        <v>-10.757</v>
      </c>
      <c r="Z180" s="77">
        <f>-0.777-2.45-10.389</f>
        <v>-13.616</v>
      </c>
      <c r="AA180" s="77">
        <f>-0.952-4.643-13.776</f>
        <v>-19.370999999999999</v>
      </c>
      <c r="AB180" s="72">
        <f t="shared" ref="AB180:AL180" ca="1" si="175">-(AB343)</f>
        <v>-15.395102017504904</v>
      </c>
      <c r="AC180" s="72">
        <f t="shared" ca="1" si="175"/>
        <v>-26.907162315956256</v>
      </c>
      <c r="AD180" s="72">
        <f t="shared" ca="1" si="175"/>
        <v>-31.932269870783031</v>
      </c>
      <c r="AE180" s="72">
        <f t="shared" ca="1" si="175"/>
        <v>-37.853896727937894</v>
      </c>
      <c r="AF180" s="72">
        <f t="shared" ca="1" si="175"/>
        <v>-44.874472114964718</v>
      </c>
      <c r="AG180" s="72">
        <f t="shared" ca="1" si="175"/>
        <v>-47.327453226365691</v>
      </c>
      <c r="AH180" s="72">
        <f t="shared" ca="1" si="175"/>
        <v>-68.531628385117955</v>
      </c>
      <c r="AI180" s="72">
        <f t="shared" ca="1" si="175"/>
        <v>-80.685050287966789</v>
      </c>
      <c r="AJ180" s="72">
        <f t="shared" ca="1" si="175"/>
        <v>-95.079029027142781</v>
      </c>
      <c r="AK180" s="72">
        <f t="shared" ca="1" si="175"/>
        <v>-112.07872089220797</v>
      </c>
      <c r="AL180" s="72">
        <f t="shared" ca="1" si="175"/>
        <v>-129.06841952532216</v>
      </c>
      <c r="AM180" s="7"/>
    </row>
    <row r="181" spans="1:46" s="3" customFormat="1">
      <c r="A181" s="110" t="s">
        <v>197</v>
      </c>
      <c r="B181" s="146"/>
      <c r="D181" s="2" t="s">
        <v>142</v>
      </c>
      <c r="E181" s="2"/>
      <c r="F181" s="2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>
        <f>SUM(Y174:Y180)</f>
        <v>-47.756999999999998</v>
      </c>
      <c r="Z181" s="8">
        <f>SUM(Z174:Z180)</f>
        <v>-6.35</v>
      </c>
      <c r="AA181" s="8">
        <f>SUM(AA174:AA180)</f>
        <v>-50.018000000000001</v>
      </c>
      <c r="AB181" s="8">
        <f t="shared" ref="AB181:AJ181" ca="1" si="176">SUM(AB174:AB180)</f>
        <v>148.20489798249511</v>
      </c>
      <c r="AC181" s="8">
        <f t="shared" ca="1" si="176"/>
        <v>-38.393224056643064</v>
      </c>
      <c r="AD181" s="8">
        <f t="shared" ca="1" si="176"/>
        <v>-47.606976726421962</v>
      </c>
      <c r="AE181" s="8">
        <f t="shared" ca="1" si="176"/>
        <v>-0.9838378350381447</v>
      </c>
      <c r="AF181" s="8">
        <f t="shared" ca="1" si="176"/>
        <v>20.57685061919652</v>
      </c>
      <c r="AG181" s="8">
        <f t="shared" ca="1" si="176"/>
        <v>107.71338125106175</v>
      </c>
      <c r="AH181" s="8">
        <f t="shared" ca="1" si="176"/>
        <v>-200.90823879000888</v>
      </c>
      <c r="AI181" s="8">
        <f t="shared" ca="1" si="176"/>
        <v>23.210550102857823</v>
      </c>
      <c r="AJ181" s="8">
        <f t="shared" ca="1" si="176"/>
        <v>13.819491059697555</v>
      </c>
      <c r="AK181" s="8">
        <f t="shared" ref="AK181:AL181" ca="1" si="177">SUM(AK174:AK180)</f>
        <v>-487.46175531225191</v>
      </c>
      <c r="AL181" s="8">
        <f t="shared" ca="1" si="177"/>
        <v>-29.933891683075444</v>
      </c>
      <c r="AM181" s="61"/>
    </row>
    <row r="182" spans="1:46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</row>
    <row r="183" spans="1:46">
      <c r="D183" t="s">
        <v>145</v>
      </c>
      <c r="G183" s="7"/>
      <c r="H183" s="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>
        <v>0</v>
      </c>
      <c r="Z183" s="77">
        <v>0</v>
      </c>
      <c r="AA183" s="77">
        <v>0</v>
      </c>
      <c r="AB183" s="77">
        <v>0</v>
      </c>
      <c r="AC183" s="77">
        <v>0</v>
      </c>
      <c r="AD183" s="77">
        <v>0</v>
      </c>
      <c r="AE183" s="77">
        <v>0</v>
      </c>
      <c r="AF183" s="77">
        <v>0</v>
      </c>
      <c r="AG183" s="77">
        <v>0</v>
      </c>
      <c r="AH183" s="77">
        <v>0</v>
      </c>
      <c r="AI183" s="77">
        <v>0</v>
      </c>
      <c r="AJ183" s="77">
        <v>0</v>
      </c>
      <c r="AK183" s="77">
        <v>0</v>
      </c>
      <c r="AL183" s="77">
        <v>0</v>
      </c>
      <c r="AM183" s="7"/>
    </row>
    <row r="184" spans="1:46">
      <c r="D184" t="s">
        <v>146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>
        <f t="shared" ref="Y184:AE184" si="178">SUM(Y183,Y181,Y172,Y165)</f>
        <v>-5.4959999999999809</v>
      </c>
      <c r="Z184" s="7">
        <f t="shared" si="178"/>
        <v>12.969999999999956</v>
      </c>
      <c r="AA184" s="7">
        <f t="shared" si="178"/>
        <v>28.055000000000007</v>
      </c>
      <c r="AB184" s="7">
        <f t="shared" ca="1" si="178"/>
        <v>-54.238817003911336</v>
      </c>
      <c r="AC184" s="7">
        <f t="shared" ca="1" si="178"/>
        <v>11.322555153225238</v>
      </c>
      <c r="AD184" s="7">
        <f t="shared" ca="1" si="178"/>
        <v>15.448391626237424</v>
      </c>
      <c r="AE184" s="7">
        <f t="shared" ca="1" si="178"/>
        <v>82.700793811307818</v>
      </c>
      <c r="AF184" s="7">
        <f t="shared" ref="AF184:AL184" ca="1" si="179">SUM(AF183,AF181,AF172,AF165)</f>
        <v>118.95644500793458</v>
      </c>
      <c r="AG184" s="7">
        <f t="shared" ca="1" si="179"/>
        <v>-141.95387410782462</v>
      </c>
      <c r="AH184" s="7">
        <f t="shared" ca="1" si="179"/>
        <v>-28.294445808043861</v>
      </c>
      <c r="AI184" s="7">
        <f t="shared" ca="1" si="179"/>
        <v>232.91540404954924</v>
      </c>
      <c r="AJ184" s="7">
        <f t="shared" ca="1" si="179"/>
        <v>272.63853510873275</v>
      </c>
      <c r="AK184" s="7">
        <f t="shared" ca="1" si="179"/>
        <v>-164.07114993139567</v>
      </c>
      <c r="AL184" s="7">
        <f t="shared" ca="1" si="179"/>
        <v>379.11993958105813</v>
      </c>
      <c r="AM184" s="7"/>
    </row>
    <row r="185" spans="1:46">
      <c r="G185" s="7"/>
      <c r="H185" s="7"/>
      <c r="I185" s="7"/>
      <c r="J185" s="7"/>
      <c r="K185" s="7"/>
      <c r="L185" s="7"/>
      <c r="M185" s="7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</row>
    <row r="186" spans="1:46">
      <c r="C186" s="104"/>
      <c r="D186" s="105" t="s">
        <v>147</v>
      </c>
      <c r="E186" s="104"/>
      <c r="F186" s="104"/>
      <c r="G186" s="104"/>
      <c r="H186" s="104"/>
      <c r="I186" s="104"/>
      <c r="J186" s="104"/>
      <c r="K186" s="104"/>
      <c r="L186" s="104"/>
      <c r="M186" s="104"/>
      <c r="N186" s="172"/>
      <c r="O186" s="172"/>
      <c r="P186" s="172"/>
      <c r="Q186" s="172"/>
      <c r="R186" s="172"/>
      <c r="S186" s="172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2"/>
      <c r="AD186" s="104"/>
      <c r="AE186" s="104"/>
      <c r="AF186" s="104"/>
      <c r="AG186" s="104"/>
      <c r="AH186" s="104"/>
      <c r="AI186" s="104"/>
      <c r="AJ186" s="104"/>
      <c r="AK186" s="104"/>
      <c r="AL186" s="104"/>
    </row>
    <row r="187" spans="1:46" ht="5.15" customHeight="1">
      <c r="B187" s="145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7"/>
      <c r="AN187" s="1"/>
    </row>
    <row r="188" spans="1:46">
      <c r="A188" s="110" t="s">
        <v>200</v>
      </c>
      <c r="D188" t="s">
        <v>148</v>
      </c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>
        <v>14.99</v>
      </c>
      <c r="Z188" s="77">
        <v>28.036000000000001</v>
      </c>
      <c r="AA188" s="77">
        <v>55.634999999999998</v>
      </c>
      <c r="AB188" s="7">
        <f t="shared" ref="AB188:AI188" ca="1" si="180">+AA188+AB184</f>
        <v>1.3961829960886618</v>
      </c>
      <c r="AC188" s="7">
        <f t="shared" ca="1" si="180"/>
        <v>12.7187381493139</v>
      </c>
      <c r="AD188" s="7">
        <f t="shared" ca="1" si="180"/>
        <v>28.167129775551324</v>
      </c>
      <c r="AE188" s="7">
        <f t="shared" ca="1" si="180"/>
        <v>110.86792358685915</v>
      </c>
      <c r="AF188" s="7">
        <f t="shared" ca="1" si="180"/>
        <v>229.82436859479373</v>
      </c>
      <c r="AG188" s="7">
        <f t="shared" ca="1" si="180"/>
        <v>87.870494486969108</v>
      </c>
      <c r="AH188" s="7">
        <f t="shared" ca="1" si="180"/>
        <v>59.576048678925247</v>
      </c>
      <c r="AI188" s="7">
        <f t="shared" ca="1" si="180"/>
        <v>292.49145272847448</v>
      </c>
      <c r="AJ188" s="7">
        <f t="shared" ref="AJ188" ca="1" si="181">+AI188+AJ184</f>
        <v>565.12998783720718</v>
      </c>
      <c r="AK188" s="7">
        <f t="shared" ref="AK188" ca="1" si="182">+AJ188+AK184</f>
        <v>401.05883790581152</v>
      </c>
      <c r="AL188" s="7">
        <f t="shared" ref="AL188" ca="1" si="183">+AK188+AL184</f>
        <v>780.17877748686965</v>
      </c>
      <c r="AM188" s="7"/>
    </row>
    <row r="189" spans="1:46">
      <c r="D189" t="s">
        <v>220</v>
      </c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>
        <v>0.253</v>
      </c>
      <c r="Z189" s="77">
        <v>0.4</v>
      </c>
      <c r="AA189" s="77">
        <v>0.375</v>
      </c>
      <c r="AB189" s="72">
        <f t="shared" ref="AB189:AI189" si="184">+AA189</f>
        <v>0.375</v>
      </c>
      <c r="AC189" s="72">
        <f t="shared" si="184"/>
        <v>0.375</v>
      </c>
      <c r="AD189" s="72">
        <f t="shared" si="184"/>
        <v>0.375</v>
      </c>
      <c r="AE189" s="72">
        <f t="shared" si="184"/>
        <v>0.375</v>
      </c>
      <c r="AF189" s="72">
        <f t="shared" si="184"/>
        <v>0.375</v>
      </c>
      <c r="AG189" s="72">
        <f t="shared" si="184"/>
        <v>0.375</v>
      </c>
      <c r="AH189" s="72">
        <f t="shared" si="184"/>
        <v>0.375</v>
      </c>
      <c r="AI189" s="72">
        <f t="shared" si="184"/>
        <v>0.375</v>
      </c>
      <c r="AJ189" s="72">
        <f t="shared" ref="AJ189:AL189" si="185">+AI189</f>
        <v>0.375</v>
      </c>
      <c r="AK189" s="72">
        <f t="shared" si="185"/>
        <v>0.375</v>
      </c>
      <c r="AL189" s="72">
        <f t="shared" si="185"/>
        <v>0.375</v>
      </c>
      <c r="AM189" s="7"/>
    </row>
    <row r="190" spans="1:46">
      <c r="D190" t="s">
        <v>149</v>
      </c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>
        <v>27.113</v>
      </c>
      <c r="Z190" s="77">
        <v>42.743000000000002</v>
      </c>
      <c r="AA190" s="77">
        <v>46.643999999999998</v>
      </c>
      <c r="AB190" s="72">
        <f t="shared" ref="AB190:AI192" si="186">+AA190</f>
        <v>46.643999999999998</v>
      </c>
      <c r="AC190" s="72">
        <f t="shared" si="186"/>
        <v>46.643999999999998</v>
      </c>
      <c r="AD190" s="72">
        <f t="shared" si="186"/>
        <v>46.643999999999998</v>
      </c>
      <c r="AE190" s="72">
        <f t="shared" si="186"/>
        <v>46.643999999999998</v>
      </c>
      <c r="AF190" s="72">
        <f t="shared" si="186"/>
        <v>46.643999999999998</v>
      </c>
      <c r="AG190" s="72">
        <f t="shared" si="186"/>
        <v>46.643999999999998</v>
      </c>
      <c r="AH190" s="72">
        <f t="shared" si="186"/>
        <v>46.643999999999998</v>
      </c>
      <c r="AI190" s="72">
        <f t="shared" si="186"/>
        <v>46.643999999999998</v>
      </c>
      <c r="AJ190" s="72">
        <f t="shared" ref="AJ190:AL190" si="187">+AI190</f>
        <v>46.643999999999998</v>
      </c>
      <c r="AK190" s="72">
        <f t="shared" si="187"/>
        <v>46.643999999999998</v>
      </c>
      <c r="AL190" s="72">
        <f t="shared" si="187"/>
        <v>46.643999999999998</v>
      </c>
      <c r="AM190" s="7"/>
    </row>
    <row r="191" spans="1:46">
      <c r="D191" t="s">
        <v>150</v>
      </c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>
        <v>0</v>
      </c>
      <c r="Z191" s="77">
        <v>0</v>
      </c>
      <c r="AA191" s="77">
        <v>0</v>
      </c>
      <c r="AB191" s="72">
        <f>+AA191-AB171</f>
        <v>0</v>
      </c>
      <c r="AC191" s="72">
        <f t="shared" ref="AC191:AL191" si="188">+AB191-AC171</f>
        <v>0</v>
      </c>
      <c r="AD191" s="72">
        <f t="shared" si="188"/>
        <v>0</v>
      </c>
      <c r="AE191" s="72">
        <f t="shared" si="188"/>
        <v>0</v>
      </c>
      <c r="AF191" s="72">
        <f t="shared" si="188"/>
        <v>0</v>
      </c>
      <c r="AG191" s="72">
        <f t="shared" si="188"/>
        <v>0</v>
      </c>
      <c r="AH191" s="72">
        <f t="shared" si="188"/>
        <v>0</v>
      </c>
      <c r="AI191" s="72">
        <f t="shared" si="188"/>
        <v>0</v>
      </c>
      <c r="AJ191" s="72">
        <f t="shared" si="188"/>
        <v>0</v>
      </c>
      <c r="AK191" s="72">
        <f t="shared" si="188"/>
        <v>0</v>
      </c>
      <c r="AL191" s="72">
        <f t="shared" si="188"/>
        <v>0</v>
      </c>
      <c r="AM191" s="7"/>
    </row>
    <row r="192" spans="1:46">
      <c r="D192" t="s">
        <v>131</v>
      </c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>
        <f>6.591+15.767</f>
        <v>22.358000000000001</v>
      </c>
      <c r="Z192" s="77">
        <f>9.571+12.551</f>
        <v>22.122</v>
      </c>
      <c r="AA192" s="77">
        <f>12.609+14.461</f>
        <v>27.07</v>
      </c>
      <c r="AB192" s="72">
        <f t="shared" si="186"/>
        <v>27.07</v>
      </c>
      <c r="AC192" s="72">
        <f t="shared" si="186"/>
        <v>27.07</v>
      </c>
      <c r="AD192" s="72">
        <f t="shared" si="186"/>
        <v>27.07</v>
      </c>
      <c r="AE192" s="72">
        <f t="shared" si="186"/>
        <v>27.07</v>
      </c>
      <c r="AF192" s="72">
        <f t="shared" si="186"/>
        <v>27.07</v>
      </c>
      <c r="AG192" s="72">
        <f t="shared" si="186"/>
        <v>27.07</v>
      </c>
      <c r="AH192" s="72">
        <f t="shared" si="186"/>
        <v>27.07</v>
      </c>
      <c r="AI192" s="72">
        <f t="shared" si="186"/>
        <v>27.07</v>
      </c>
      <c r="AJ192" s="72">
        <f t="shared" ref="AJ192:AL192" si="189">+AI192</f>
        <v>27.07</v>
      </c>
      <c r="AK192" s="72">
        <f t="shared" si="189"/>
        <v>27.07</v>
      </c>
      <c r="AL192" s="72">
        <f t="shared" si="189"/>
        <v>27.07</v>
      </c>
      <c r="AM192" s="7"/>
    </row>
    <row r="193" spans="1:39" s="3" customFormat="1">
      <c r="A193" s="110" t="s">
        <v>199</v>
      </c>
      <c r="B193" s="146"/>
      <c r="D193" s="2" t="s">
        <v>151</v>
      </c>
      <c r="E193" s="2"/>
      <c r="F193" s="2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>
        <f t="shared" ref="Y193:AI193" si="190">SUM(Y188:Y192)</f>
        <v>64.713999999999999</v>
      </c>
      <c r="Z193" s="8">
        <f t="shared" si="190"/>
        <v>93.301000000000002</v>
      </c>
      <c r="AA193" s="8">
        <f t="shared" si="190"/>
        <v>129.72399999999999</v>
      </c>
      <c r="AB193" s="8">
        <f t="shared" ca="1" si="190"/>
        <v>75.485182996088668</v>
      </c>
      <c r="AC193" s="8">
        <f t="shared" ca="1" si="190"/>
        <v>86.807738149313906</v>
      </c>
      <c r="AD193" s="8">
        <f t="shared" ca="1" si="190"/>
        <v>102.25612977555133</v>
      </c>
      <c r="AE193" s="8">
        <f t="shared" ca="1" si="190"/>
        <v>184.95692358685915</v>
      </c>
      <c r="AF193" s="8">
        <f t="shared" ca="1" si="190"/>
        <v>303.91336859479372</v>
      </c>
      <c r="AG193" s="8">
        <f t="shared" ca="1" si="190"/>
        <v>161.95949448696911</v>
      </c>
      <c r="AH193" s="8">
        <f t="shared" ca="1" si="190"/>
        <v>133.66504867892525</v>
      </c>
      <c r="AI193" s="8">
        <f t="shared" ca="1" si="190"/>
        <v>366.58045272847448</v>
      </c>
      <c r="AJ193" s="8">
        <f t="shared" ref="AJ193:AL193" ca="1" si="191">SUM(AJ188:AJ192)</f>
        <v>639.21898783720724</v>
      </c>
      <c r="AK193" s="8">
        <f t="shared" ca="1" si="191"/>
        <v>475.14783790581151</v>
      </c>
      <c r="AL193" s="8">
        <f t="shared" ca="1" si="191"/>
        <v>854.2677774868697</v>
      </c>
      <c r="AM193" s="61"/>
    </row>
    <row r="194" spans="1:39">
      <c r="A194" s="110" t="s">
        <v>152</v>
      </c>
      <c r="D194" t="s">
        <v>152</v>
      </c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>
        <v>8.2780000000000005</v>
      </c>
      <c r="Z194" s="77">
        <v>8.5749999999999993</v>
      </c>
      <c r="AA194" s="77">
        <v>8.782</v>
      </c>
      <c r="AB194" s="7">
        <f t="shared" ref="AB194:AL194" ca="1" si="192">+AB332</f>
        <v>14.098473800920022</v>
      </c>
      <c r="AC194" s="7">
        <f t="shared" ca="1" si="192"/>
        <v>17.726534952103052</v>
      </c>
      <c r="AD194" s="7">
        <f t="shared" ca="1" si="192"/>
        <v>21.764669334539185</v>
      </c>
      <c r="AE194" s="7">
        <f t="shared" ca="1" si="192"/>
        <v>26.514809612059054</v>
      </c>
      <c r="AF194" s="7">
        <f t="shared" ca="1" si="192"/>
        <v>32.315494478601082</v>
      </c>
      <c r="AG194" s="7">
        <f t="shared" ca="1" si="192"/>
        <v>43.203744868913184</v>
      </c>
      <c r="AH194" s="7">
        <f t="shared" ca="1" si="192"/>
        <v>52.471538972512278</v>
      </c>
      <c r="AI194" s="7">
        <f t="shared" ca="1" si="192"/>
        <v>63.607966316705586</v>
      </c>
      <c r="AJ194" s="7">
        <f t="shared" ca="1" si="192"/>
        <v>77.001696632869567</v>
      </c>
      <c r="AK194" s="7">
        <f t="shared" ca="1" si="192"/>
        <v>93.098106459670007</v>
      </c>
      <c r="AL194" s="7">
        <f t="shared" ca="1" si="192"/>
        <v>112.42891084040278</v>
      </c>
      <c r="AM194" s="7"/>
    </row>
    <row r="195" spans="1:39">
      <c r="A195" s="110" t="s">
        <v>153</v>
      </c>
      <c r="D195" t="s">
        <v>153</v>
      </c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>
        <v>80.299000000000007</v>
      </c>
      <c r="Z195" s="77">
        <v>107.482</v>
      </c>
      <c r="AA195" s="77">
        <v>134.46899999999999</v>
      </c>
      <c r="AB195" s="7">
        <f t="shared" ref="AB195:AL195" ca="1" si="193">+AB327</f>
        <v>212.18846685941872</v>
      </c>
      <c r="AC195" s="7">
        <f t="shared" ca="1" si="193"/>
        <v>240.65078202588182</v>
      </c>
      <c r="AD195" s="7">
        <f t="shared" ca="1" si="193"/>
        <v>279.15271737340112</v>
      </c>
      <c r="AE195" s="7">
        <f t="shared" ca="1" si="193"/>
        <v>321.54995254915929</v>
      </c>
      <c r="AF195" s="7">
        <f t="shared" ca="1" si="193"/>
        <v>370.17334802404207</v>
      </c>
      <c r="AG195" s="7">
        <f t="shared" ca="1" si="193"/>
        <v>495.52483349198968</v>
      </c>
      <c r="AH195" s="7">
        <f t="shared" ca="1" si="193"/>
        <v>564.28745705655581</v>
      </c>
      <c r="AI195" s="7">
        <f t="shared" ca="1" si="193"/>
        <v>641.06738716052098</v>
      </c>
      <c r="AJ195" s="7">
        <f t="shared" ca="1" si="193"/>
        <v>725.66395576320542</v>
      </c>
      <c r="AK195" s="7">
        <f t="shared" ca="1" si="193"/>
        <v>817.4156765806556</v>
      </c>
      <c r="AL195" s="7">
        <f t="shared" ca="1" si="193"/>
        <v>930.28844826423358</v>
      </c>
      <c r="AM195" s="7"/>
    </row>
    <row r="196" spans="1:39">
      <c r="A196" s="110" t="s">
        <v>154</v>
      </c>
      <c r="D196" t="s">
        <v>154</v>
      </c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>
        <f>295.918-Y195</f>
        <v>215.619</v>
      </c>
      <c r="Z196" s="77">
        <f>393.783-Z195</f>
        <v>286.30100000000004</v>
      </c>
      <c r="AA196" s="77">
        <f>446.213-AA195</f>
        <v>311.74400000000003</v>
      </c>
      <c r="AB196" s="7">
        <f t="shared" ref="AB196:AL196" ca="1" si="194">+AB319</f>
        <v>549.10810576624192</v>
      </c>
      <c r="AC196" s="7">
        <f t="shared" ca="1" si="194"/>
        <v>564.79164977361677</v>
      </c>
      <c r="AD196" s="7">
        <f t="shared" ca="1" si="194"/>
        <v>628.73027322387884</v>
      </c>
      <c r="AE196" s="7">
        <f t="shared" ca="1" si="194"/>
        <v>716.28997410979798</v>
      </c>
      <c r="AF196" s="7">
        <f t="shared" ca="1" si="194"/>
        <v>844.38034855262015</v>
      </c>
      <c r="AG196" s="7">
        <f t="shared" ca="1" si="194"/>
        <v>1423.1115511002786</v>
      </c>
      <c r="AH196" s="7">
        <f t="shared" ca="1" si="194"/>
        <v>1614.9867644514832</v>
      </c>
      <c r="AI196" s="7">
        <f t="shared" ca="1" si="194"/>
        <v>1889.2962220242714</v>
      </c>
      <c r="AJ196" s="7">
        <f t="shared" ca="1" si="194"/>
        <v>2259.7194673173408</v>
      </c>
      <c r="AK196" s="7">
        <f t="shared" ca="1" si="194"/>
        <v>2744.2346214669715</v>
      </c>
      <c r="AL196" s="7">
        <f t="shared" ca="1" si="194"/>
        <v>3351.6101822115329</v>
      </c>
      <c r="AM196" s="7"/>
    </row>
    <row r="197" spans="1:39">
      <c r="A197" s="110" t="s">
        <v>150</v>
      </c>
      <c r="D197" t="s">
        <v>150</v>
      </c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>
        <v>0</v>
      </c>
      <c r="Z197" s="77">
        <v>0</v>
      </c>
      <c r="AA197" s="77">
        <v>0</v>
      </c>
      <c r="AB197" s="72">
        <f t="shared" ref="AB197:AI199" si="195">+AA197</f>
        <v>0</v>
      </c>
      <c r="AC197" s="72">
        <f t="shared" si="195"/>
        <v>0</v>
      </c>
      <c r="AD197" s="72">
        <f t="shared" si="195"/>
        <v>0</v>
      </c>
      <c r="AE197" s="72">
        <f t="shared" si="195"/>
        <v>0</v>
      </c>
      <c r="AF197" s="72">
        <f t="shared" si="195"/>
        <v>0</v>
      </c>
      <c r="AG197" s="72">
        <f t="shared" si="195"/>
        <v>0</v>
      </c>
      <c r="AH197" s="72">
        <f t="shared" si="195"/>
        <v>0</v>
      </c>
      <c r="AI197" s="72">
        <f t="shared" si="195"/>
        <v>0</v>
      </c>
      <c r="AJ197" s="72">
        <f t="shared" ref="AJ197:AL197" si="196">+AI197</f>
        <v>0</v>
      </c>
      <c r="AK197" s="72">
        <f t="shared" si="196"/>
        <v>0</v>
      </c>
      <c r="AL197" s="72">
        <f t="shared" si="196"/>
        <v>0</v>
      </c>
      <c r="AM197" s="7"/>
    </row>
    <row r="198" spans="1:39">
      <c r="A198" s="110"/>
      <c r="D198" t="s">
        <v>376</v>
      </c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>
        <v>34.232999999999997</v>
      </c>
      <c r="Z198" s="77">
        <v>42.634999999999998</v>
      </c>
      <c r="AA198" s="77">
        <v>50.517000000000003</v>
      </c>
      <c r="AB198" s="230">
        <f t="shared" ref="AB198:AL198" ca="1" si="197">+AB345</f>
        <v>70.492369004600107</v>
      </c>
      <c r="AC198" s="230">
        <f t="shared" ca="1" si="197"/>
        <v>81.879709064475989</v>
      </c>
      <c r="AD198" s="230">
        <f t="shared" ca="1" si="197"/>
        <v>97.516082746990094</v>
      </c>
      <c r="AE198" s="230">
        <f t="shared" ca="1" si="197"/>
        <v>115.23500396698465</v>
      </c>
      <c r="AF198" s="230">
        <f t="shared" ca="1" si="197"/>
        <v>136.23178530238206</v>
      </c>
      <c r="AG198" s="230">
        <f t="shared" ca="1" si="197"/>
        <v>176.66917026951205</v>
      </c>
      <c r="AH198" s="230">
        <f t="shared" ca="1" si="197"/>
        <v>208.13010961735094</v>
      </c>
      <c r="AI198" s="230">
        <f t="shared" ca="1" si="197"/>
        <v>244.73402654911462</v>
      </c>
      <c r="AJ198" s="230">
        <f t="shared" ca="1" si="197"/>
        <v>287.37889714975006</v>
      </c>
      <c r="AK198" s="230">
        <f t="shared" ca="1" si="197"/>
        <v>337.02891444081109</v>
      </c>
      <c r="AL198" s="230">
        <f t="shared" ca="1" si="197"/>
        <v>394.79900673443672</v>
      </c>
      <c r="AM198" s="7"/>
    </row>
    <row r="199" spans="1:39">
      <c r="D199" t="s">
        <v>131</v>
      </c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>
        <f>1.55+4.776</f>
        <v>6.3259999999999996</v>
      </c>
      <c r="Z199" s="77">
        <f>1.17+4.078</f>
        <v>5.2480000000000002</v>
      </c>
      <c r="AA199" s="77">
        <f>3.956+1.946</f>
        <v>5.9020000000000001</v>
      </c>
      <c r="AB199" s="72">
        <f t="shared" si="195"/>
        <v>5.9020000000000001</v>
      </c>
      <c r="AC199" s="72">
        <f t="shared" si="195"/>
        <v>5.9020000000000001</v>
      </c>
      <c r="AD199" s="72">
        <f t="shared" si="195"/>
        <v>5.9020000000000001</v>
      </c>
      <c r="AE199" s="72">
        <f t="shared" si="195"/>
        <v>5.9020000000000001</v>
      </c>
      <c r="AF199" s="72">
        <f t="shared" si="195"/>
        <v>5.9020000000000001</v>
      </c>
      <c r="AG199" s="72">
        <f t="shared" si="195"/>
        <v>5.9020000000000001</v>
      </c>
      <c r="AH199" s="72">
        <f t="shared" si="195"/>
        <v>5.9020000000000001</v>
      </c>
      <c r="AI199" s="72">
        <f t="shared" si="195"/>
        <v>5.9020000000000001</v>
      </c>
      <c r="AJ199" s="72">
        <f t="shared" ref="AJ199:AL199" si="198">+AI199</f>
        <v>5.9020000000000001</v>
      </c>
      <c r="AK199" s="72">
        <f t="shared" si="198"/>
        <v>5.9020000000000001</v>
      </c>
      <c r="AL199" s="72">
        <f t="shared" si="198"/>
        <v>5.9020000000000001</v>
      </c>
      <c r="AM199" s="7"/>
    </row>
    <row r="200" spans="1:39" s="3" customFormat="1">
      <c r="A200" s="110" t="s">
        <v>201</v>
      </c>
      <c r="B200" s="146"/>
      <c r="D200" s="2" t="s">
        <v>155</v>
      </c>
      <c r="E200" s="2"/>
      <c r="F200" s="2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>
        <f t="shared" ref="Y200:AI200" si="199">SUM(Y193:Y199)</f>
        <v>409.46899999999999</v>
      </c>
      <c r="Z200" s="8">
        <f t="shared" si="199"/>
        <v>543.54200000000014</v>
      </c>
      <c r="AA200" s="8">
        <f t="shared" ref="AA200" si="200">SUM(AA193:AA199)</f>
        <v>641.13800000000015</v>
      </c>
      <c r="AB200" s="8">
        <f t="shared" ca="1" si="199"/>
        <v>927.27459842726944</v>
      </c>
      <c r="AC200" s="8">
        <f t="shared" ca="1" si="199"/>
        <v>997.75841396539158</v>
      </c>
      <c r="AD200" s="8">
        <f t="shared" ca="1" si="199"/>
        <v>1135.3218724543606</v>
      </c>
      <c r="AE200" s="8">
        <f t="shared" ca="1" si="199"/>
        <v>1370.44866382486</v>
      </c>
      <c r="AF200" s="8">
        <f t="shared" ca="1" si="199"/>
        <v>1692.9163449524392</v>
      </c>
      <c r="AG200" s="8">
        <f t="shared" ca="1" si="199"/>
        <v>2306.3707942176629</v>
      </c>
      <c r="AH200" s="8">
        <f t="shared" ca="1" si="199"/>
        <v>2579.4429187768274</v>
      </c>
      <c r="AI200" s="8">
        <f t="shared" ca="1" si="199"/>
        <v>3211.188054779087</v>
      </c>
      <c r="AJ200" s="8">
        <f t="shared" ref="AJ200:AL200" ca="1" si="201">SUM(AJ193:AJ199)</f>
        <v>3994.885004700373</v>
      </c>
      <c r="AK200" s="8">
        <f t="shared" ca="1" si="201"/>
        <v>4472.8271568539194</v>
      </c>
      <c r="AL200" s="8">
        <f t="shared" ca="1" si="201"/>
        <v>5649.2963255374762</v>
      </c>
      <c r="AM200" s="61"/>
    </row>
    <row r="201" spans="1:39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53"/>
      <c r="V201" s="53"/>
      <c r="W201" s="7"/>
      <c r="X201" s="7"/>
      <c r="Y201" s="65"/>
      <c r="Z201" s="65"/>
      <c r="AA201" s="65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</row>
    <row r="202" spans="1:39">
      <c r="A202" s="110" t="s">
        <v>202</v>
      </c>
      <c r="D202" t="s">
        <v>156</v>
      </c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>
        <v>43.808</v>
      </c>
      <c r="Z202" s="77">
        <v>49.168999999999997</v>
      </c>
      <c r="AA202" s="77">
        <v>19.481999999999999</v>
      </c>
      <c r="AB202" s="72">
        <f t="shared" ref="AB202:AL202" si="202">+AA202</f>
        <v>19.481999999999999</v>
      </c>
      <c r="AC202" s="72">
        <f t="shared" si="202"/>
        <v>19.481999999999999</v>
      </c>
      <c r="AD202" s="72">
        <f t="shared" si="202"/>
        <v>19.481999999999999</v>
      </c>
      <c r="AE202" s="72">
        <f t="shared" si="202"/>
        <v>19.481999999999999</v>
      </c>
      <c r="AF202" s="72">
        <f t="shared" si="202"/>
        <v>19.481999999999999</v>
      </c>
      <c r="AG202" s="72">
        <f t="shared" si="202"/>
        <v>19.481999999999999</v>
      </c>
      <c r="AH202" s="72">
        <f t="shared" si="202"/>
        <v>19.481999999999999</v>
      </c>
      <c r="AI202" s="72">
        <f t="shared" si="202"/>
        <v>19.481999999999999</v>
      </c>
      <c r="AJ202" s="72">
        <f t="shared" si="202"/>
        <v>19.481999999999999</v>
      </c>
      <c r="AK202" s="72">
        <f t="shared" si="202"/>
        <v>19.481999999999999</v>
      </c>
      <c r="AL202" s="72">
        <f t="shared" si="202"/>
        <v>19.481999999999999</v>
      </c>
      <c r="AM202" s="7"/>
    </row>
    <row r="203" spans="1:39">
      <c r="D203" t="s">
        <v>157</v>
      </c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>
        <f>59.885+1.617+1.604</f>
        <v>63.105999999999995</v>
      </c>
      <c r="Z203" s="77">
        <f>84.979+5.462+3.58</f>
        <v>94.021000000000001</v>
      </c>
      <c r="AA203" s="77">
        <f>97.386+12.601+12.576</f>
        <v>122.56299999999999</v>
      </c>
      <c r="AB203" s="7">
        <f t="shared" ref="AB203:AL203" ca="1" si="203">(AA203/SUM(AA$203:AA$205)*-AB$221)+AA203</f>
        <v>170.34579763106046</v>
      </c>
      <c r="AC203" s="7">
        <f t="shared" ca="1" si="203"/>
        <v>189.84025833745704</v>
      </c>
      <c r="AD203" s="7">
        <f t="shared" ca="1" si="203"/>
        <v>216.81070388614876</v>
      </c>
      <c r="AE203" s="7">
        <f t="shared" ca="1" si="203"/>
        <v>247.91194838299708</v>
      </c>
      <c r="AF203" s="7">
        <f t="shared" ca="1" si="203"/>
        <v>285.42611448149421</v>
      </c>
      <c r="AG203" s="7">
        <f t="shared" ca="1" si="203"/>
        <v>385.62346834901132</v>
      </c>
      <c r="AH203" s="7">
        <f t="shared" ca="1" si="203"/>
        <v>445.63179924212363</v>
      </c>
      <c r="AI203" s="7">
        <f t="shared" ca="1" si="203"/>
        <v>518.11524652400476</v>
      </c>
      <c r="AJ203" s="7">
        <f t="shared" ca="1" si="203"/>
        <v>605.56342614140976</v>
      </c>
      <c r="AK203" s="7">
        <f t="shared" ca="1" si="203"/>
        <v>710.97168450527863</v>
      </c>
      <c r="AL203" s="7">
        <f t="shared" ca="1" si="203"/>
        <v>840.21604746260016</v>
      </c>
      <c r="AM203" s="7"/>
    </row>
    <row r="204" spans="1:39">
      <c r="D204" t="s">
        <v>158</v>
      </c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>
        <f>27.802+1.875</f>
        <v>29.677</v>
      </c>
      <c r="Z204" s="77">
        <f>43.795+2.042</f>
        <v>45.837000000000003</v>
      </c>
      <c r="AA204" s="77">
        <f>59.721+1.222</f>
        <v>60.942999999999998</v>
      </c>
      <c r="AB204" s="7">
        <f t="shared" ref="AB204:AL204" ca="1" si="204">(AA204/SUM(AA$203:AA$205)*-AB$221)+AA204</f>
        <v>84.70243013821235</v>
      </c>
      <c r="AC204" s="7">
        <f t="shared" ca="1" si="204"/>
        <v>94.395819813970348</v>
      </c>
      <c r="AD204" s="7">
        <f t="shared" ca="1" si="204"/>
        <v>107.80655440005195</v>
      </c>
      <c r="AE204" s="7">
        <f t="shared" ca="1" si="204"/>
        <v>123.27127983408528</v>
      </c>
      <c r="AF204" s="7">
        <f t="shared" ca="1" si="204"/>
        <v>141.92475457393914</v>
      </c>
      <c r="AG204" s="7">
        <f t="shared" ca="1" si="204"/>
        <v>191.7467019540465</v>
      </c>
      <c r="AH204" s="7">
        <f t="shared" ca="1" si="204"/>
        <v>221.58513369624393</v>
      </c>
      <c r="AI204" s="7">
        <f t="shared" ca="1" si="204"/>
        <v>257.62666929589216</v>
      </c>
      <c r="AJ204" s="7">
        <f t="shared" ca="1" si="204"/>
        <v>301.10924079319165</v>
      </c>
      <c r="AK204" s="7">
        <f t="shared" ca="1" si="204"/>
        <v>353.5222487113175</v>
      </c>
      <c r="AL204" s="7">
        <f t="shared" ca="1" si="204"/>
        <v>417.78747730157761</v>
      </c>
      <c r="AM204" s="7"/>
    </row>
    <row r="205" spans="1:39">
      <c r="D205" t="s">
        <v>131</v>
      </c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>
        <v>9.2469999999999999</v>
      </c>
      <c r="Z205" s="77">
        <v>11.548999999999999</v>
      </c>
      <c r="AA205" s="77">
        <v>13.952999999999999</v>
      </c>
      <c r="AB205" s="7">
        <f t="shared" ref="AB205:AL205" ca="1" si="205">(AA205/SUM(AA$203:AA$205)*-AB$221)+AA205</f>
        <v>19.392760574938496</v>
      </c>
      <c r="AC205" s="7">
        <f t="shared" ca="1" si="205"/>
        <v>21.612078070727204</v>
      </c>
      <c r="AD205" s="7">
        <f t="shared" ca="1" si="205"/>
        <v>24.682487792591843</v>
      </c>
      <c r="AE205" s="7">
        <f t="shared" ca="1" si="205"/>
        <v>28.223162094498001</v>
      </c>
      <c r="AF205" s="7">
        <f t="shared" ca="1" si="205"/>
        <v>32.493905790167418</v>
      </c>
      <c r="AG205" s="7">
        <f t="shared" ca="1" si="205"/>
        <v>43.900722517185088</v>
      </c>
      <c r="AH205" s="7">
        <f t="shared" ca="1" si="205"/>
        <v>50.73228049921552</v>
      </c>
      <c r="AI205" s="7">
        <f t="shared" ca="1" si="205"/>
        <v>58.984049303210917</v>
      </c>
      <c r="AJ205" s="7">
        <f t="shared" ca="1" si="205"/>
        <v>68.939455504117007</v>
      </c>
      <c r="AK205" s="7">
        <f t="shared" ca="1" si="205"/>
        <v>80.939499799304485</v>
      </c>
      <c r="AL205" s="7">
        <f t="shared" ca="1" si="205"/>
        <v>95.65312949459188</v>
      </c>
      <c r="AM205" s="7"/>
    </row>
    <row r="206" spans="1:39" s="3" customFormat="1">
      <c r="A206" s="110" t="s">
        <v>203</v>
      </c>
      <c r="B206" s="146"/>
      <c r="D206" s="2" t="s">
        <v>159</v>
      </c>
      <c r="E206" s="2"/>
      <c r="F206" s="2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>
        <f t="shared" ref="Y206:AL206" si="206">SUM(Y202:Y205)</f>
        <v>145.83799999999997</v>
      </c>
      <c r="Z206" s="8">
        <f t="shared" si="206"/>
        <v>200.57599999999999</v>
      </c>
      <c r="AA206" s="8">
        <f t="shared" si="206"/>
        <v>216.941</v>
      </c>
      <c r="AB206" s="8">
        <f t="shared" ca="1" si="206"/>
        <v>293.92298834421132</v>
      </c>
      <c r="AC206" s="8">
        <f t="shared" ca="1" si="206"/>
        <v>325.33015622215459</v>
      </c>
      <c r="AD206" s="8">
        <f t="shared" ca="1" si="206"/>
        <v>368.78174607879259</v>
      </c>
      <c r="AE206" s="8">
        <f t="shared" ca="1" si="206"/>
        <v>418.88839031158034</v>
      </c>
      <c r="AF206" s="8">
        <f t="shared" ca="1" si="206"/>
        <v>479.32677484560077</v>
      </c>
      <c r="AG206" s="8">
        <f t="shared" ca="1" si="206"/>
        <v>640.75289282024289</v>
      </c>
      <c r="AH206" s="8">
        <f t="shared" ca="1" si="206"/>
        <v>737.4312134375831</v>
      </c>
      <c r="AI206" s="8">
        <f t="shared" ca="1" si="206"/>
        <v>854.20796512310778</v>
      </c>
      <c r="AJ206" s="8">
        <f t="shared" ca="1" si="206"/>
        <v>995.09412243871839</v>
      </c>
      <c r="AK206" s="8">
        <f t="shared" ca="1" si="206"/>
        <v>1164.9154330159006</v>
      </c>
      <c r="AL206" s="8">
        <f t="shared" ca="1" si="206"/>
        <v>1373.1386542587695</v>
      </c>
      <c r="AM206" s="61"/>
    </row>
    <row r="207" spans="1:39">
      <c r="A207" s="110" t="s">
        <v>205</v>
      </c>
      <c r="D207" t="s">
        <v>160</v>
      </c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>
        <v>0</v>
      </c>
      <c r="Z207" s="77">
        <v>32.274000000000001</v>
      </c>
      <c r="AA207" s="77">
        <v>32.572000000000003</v>
      </c>
      <c r="AB207" s="72">
        <f t="shared" ref="AB207:AL207" si="207">+AA207+AB174</f>
        <v>250.77200000000002</v>
      </c>
      <c r="AC207" s="72">
        <f t="shared" ca="1" si="207"/>
        <v>239.28593825931321</v>
      </c>
      <c r="AD207" s="72">
        <f t="shared" ca="1" si="207"/>
        <v>223.61123140367428</v>
      </c>
      <c r="AE207" s="72">
        <f t="shared" ca="1" si="207"/>
        <v>260.481290296574</v>
      </c>
      <c r="AF207" s="72">
        <f t="shared" ca="1" si="207"/>
        <v>325.93261303073524</v>
      </c>
      <c r="AG207" s="72">
        <f t="shared" ca="1" si="207"/>
        <v>480.97344750816268</v>
      </c>
      <c r="AH207" s="72">
        <f t="shared" ca="1" si="207"/>
        <v>638.76662391218792</v>
      </c>
      <c r="AI207" s="72">
        <f t="shared" ca="1" si="207"/>
        <v>844.12955704421836</v>
      </c>
      <c r="AJ207" s="72">
        <f t="shared" ca="1" si="207"/>
        <v>1111.1742439277768</v>
      </c>
      <c r="AK207" s="72">
        <f t="shared" ca="1" si="207"/>
        <v>1457.6139759674286</v>
      </c>
      <c r="AL207" s="72">
        <f t="shared" ca="1" si="207"/>
        <v>1814.181506576808</v>
      </c>
      <c r="AM207" s="7"/>
    </row>
    <row r="208" spans="1:39">
      <c r="A208" s="110" t="s">
        <v>207</v>
      </c>
      <c r="D208" t="s">
        <v>206</v>
      </c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>
        <v>0</v>
      </c>
      <c r="Z208" s="77">
        <v>0</v>
      </c>
      <c r="AA208" s="77">
        <v>0</v>
      </c>
      <c r="AB208" s="77">
        <v>0</v>
      </c>
      <c r="AC208" s="77">
        <v>0</v>
      </c>
      <c r="AD208" s="77">
        <v>0</v>
      </c>
      <c r="AE208" s="77">
        <v>0</v>
      </c>
      <c r="AF208" s="77">
        <v>0</v>
      </c>
      <c r="AG208" s="77">
        <v>0</v>
      </c>
      <c r="AH208" s="77">
        <v>0</v>
      </c>
      <c r="AI208" s="77">
        <v>0</v>
      </c>
      <c r="AJ208" s="77">
        <v>0</v>
      </c>
      <c r="AK208" s="77">
        <v>0</v>
      </c>
      <c r="AL208" s="77">
        <v>0</v>
      </c>
      <c r="AM208" s="7"/>
    </row>
    <row r="209" spans="1:44">
      <c r="D209" t="s">
        <v>129</v>
      </c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>
        <v>50.936</v>
      </c>
      <c r="Z209" s="77">
        <v>71.525000000000006</v>
      </c>
      <c r="AA209" s="77">
        <v>79.957999999999998</v>
      </c>
      <c r="AB209" s="7">
        <f t="shared" ref="AB209:AL209" ca="1" si="208">+AA209-AB140</f>
        <v>80.534640633962752</v>
      </c>
      <c r="AC209" s="7">
        <f t="shared" ca="1" si="208"/>
        <v>81.174674930176238</v>
      </c>
      <c r="AD209" s="7">
        <f t="shared" ca="1" si="208"/>
        <v>82.564378417365731</v>
      </c>
      <c r="AE209" s="7">
        <f t="shared" ca="1" si="208"/>
        <v>84.439695990084871</v>
      </c>
      <c r="AF209" s="7">
        <f t="shared" ca="1" si="208"/>
        <v>86.928024773115226</v>
      </c>
      <c r="AG209" s="7">
        <f t="shared" ca="1" si="208"/>
        <v>90.687360175813382</v>
      </c>
      <c r="AH209" s="7">
        <f t="shared" ca="1" si="208"/>
        <v>94.595846433366745</v>
      </c>
      <c r="AI209" s="7">
        <f t="shared" ca="1" si="208"/>
        <v>99.799299394454223</v>
      </c>
      <c r="AJ209" s="7">
        <f t="shared" ca="1" si="208"/>
        <v>106.55768259089518</v>
      </c>
      <c r="AK209" s="7">
        <f t="shared" ca="1" si="208"/>
        <v>115.20963038831809</v>
      </c>
      <c r="AL209" s="7">
        <f t="shared" ca="1" si="208"/>
        <v>126.2110407629819</v>
      </c>
      <c r="AM209" s="7"/>
    </row>
    <row r="210" spans="1:44">
      <c r="D210" t="s">
        <v>131</v>
      </c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>
        <f>24.193+32.695</f>
        <v>56.888000000000005</v>
      </c>
      <c r="Z210" s="77">
        <f>1.012+30.483+5.279</f>
        <v>36.774000000000001</v>
      </c>
      <c r="AA210" s="77">
        <f>0.608+37.154+9.225</f>
        <v>46.987000000000002</v>
      </c>
      <c r="AB210" s="72">
        <f t="shared" ref="AB210" si="209">+AA210</f>
        <v>46.987000000000002</v>
      </c>
      <c r="AC210" s="72">
        <f ca="1">+AB210+AC345-AC341</f>
        <v>58.374340059875891</v>
      </c>
      <c r="AD210" s="72">
        <f ca="1">+AC210+AD345-AD341</f>
        <v>74.010713742389996</v>
      </c>
      <c r="AE210" s="72">
        <f ca="1">+AD210+AE345-AE341</f>
        <v>91.729634962384551</v>
      </c>
      <c r="AF210" s="72">
        <f ca="1">+AE210+AF345-AF341</f>
        <v>112.72641629778197</v>
      </c>
      <c r="AG210" s="72">
        <f ca="1">+AF210+AG345-AG341</f>
        <v>153.16380126491194</v>
      </c>
      <c r="AH210" s="72">
        <f ca="1">+AG210+AH345-AH341</f>
        <v>184.62474061275083</v>
      </c>
      <c r="AI210" s="72">
        <f ca="1">+AH210+AI345-AI341</f>
        <v>221.2286575445145</v>
      </c>
      <c r="AJ210" s="72">
        <f ca="1">+AI210+AJ345-AJ341</f>
        <v>263.87352814514992</v>
      </c>
      <c r="AK210" s="72">
        <f ca="1">+AJ210+AK345-AK341</f>
        <v>313.52354543621095</v>
      </c>
      <c r="AL210" s="72">
        <f ca="1">+AK210+AL345-AL341</f>
        <v>371.29363772983658</v>
      </c>
      <c r="AM210" s="7"/>
    </row>
    <row r="211" spans="1:44" s="3" customFormat="1">
      <c r="A211" s="110" t="s">
        <v>204</v>
      </c>
      <c r="B211" s="146"/>
      <c r="D211" s="2" t="s">
        <v>161</v>
      </c>
      <c r="E211" s="2"/>
      <c r="F211" s="2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>
        <f t="shared" ref="Y211" si="210">SUM(Y206:Y210)</f>
        <v>253.66199999999998</v>
      </c>
      <c r="Z211" s="8">
        <f>SUM(Z206:Z210)</f>
        <v>341.149</v>
      </c>
      <c r="AA211" s="8">
        <f>SUM(AA206:AA210)</f>
        <v>376.45800000000003</v>
      </c>
      <c r="AB211" s="8">
        <f t="shared" ref="AB211" ca="1" si="211">SUM(AB206:AB210)</f>
        <v>672.21662897817407</v>
      </c>
      <c r="AC211" s="8">
        <f t="shared" ref="AC211:AL211" ca="1" si="212">SUM(AC206:AC210)</f>
        <v>704.16510947151994</v>
      </c>
      <c r="AD211" s="8">
        <f t="shared" ca="1" si="212"/>
        <v>748.96806964222264</v>
      </c>
      <c r="AE211" s="8">
        <f t="shared" ca="1" si="212"/>
        <v>855.53901156062375</v>
      </c>
      <c r="AF211" s="8">
        <f t="shared" ca="1" si="212"/>
        <v>1004.9138289472331</v>
      </c>
      <c r="AG211" s="8">
        <f t="shared" ca="1" si="212"/>
        <v>1365.5775017691308</v>
      </c>
      <c r="AH211" s="8">
        <f t="shared" ca="1" si="212"/>
        <v>1655.4184243958885</v>
      </c>
      <c r="AI211" s="8">
        <f t="shared" ca="1" si="212"/>
        <v>2019.365479106295</v>
      </c>
      <c r="AJ211" s="8">
        <f t="shared" ca="1" si="212"/>
        <v>2476.6995771025404</v>
      </c>
      <c r="AK211" s="8">
        <f t="shared" ca="1" si="212"/>
        <v>3051.2625848078583</v>
      </c>
      <c r="AL211" s="8">
        <f t="shared" ca="1" si="212"/>
        <v>3684.8248393283961</v>
      </c>
      <c r="AM211" s="61"/>
    </row>
    <row r="212" spans="1:44">
      <c r="A212" s="110" t="s">
        <v>208</v>
      </c>
      <c r="D212" t="s">
        <v>162</v>
      </c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>
        <v>59.078000000000003</v>
      </c>
      <c r="Z212" s="77">
        <v>59.078000000000003</v>
      </c>
      <c r="AA212" s="77">
        <v>59.078000000000003</v>
      </c>
      <c r="AB212" s="72">
        <f t="shared" ref="AB212:AL212" si="213">+AA212</f>
        <v>59.078000000000003</v>
      </c>
      <c r="AC212" s="72">
        <f t="shared" si="213"/>
        <v>59.078000000000003</v>
      </c>
      <c r="AD212" s="72">
        <f t="shared" si="213"/>
        <v>59.078000000000003</v>
      </c>
      <c r="AE212" s="72">
        <f t="shared" si="213"/>
        <v>59.078000000000003</v>
      </c>
      <c r="AF212" s="72">
        <f t="shared" si="213"/>
        <v>59.078000000000003</v>
      </c>
      <c r="AG212" s="72">
        <f t="shared" si="213"/>
        <v>59.078000000000003</v>
      </c>
      <c r="AH212" s="72">
        <f t="shared" si="213"/>
        <v>59.078000000000003</v>
      </c>
      <c r="AI212" s="72">
        <f t="shared" si="213"/>
        <v>59.078000000000003</v>
      </c>
      <c r="AJ212" s="72">
        <f t="shared" si="213"/>
        <v>59.078000000000003</v>
      </c>
      <c r="AK212" s="72">
        <f t="shared" si="213"/>
        <v>59.078000000000003</v>
      </c>
      <c r="AL212" s="72">
        <f t="shared" si="213"/>
        <v>59.078000000000003</v>
      </c>
      <c r="AM212" s="7"/>
    </row>
    <row r="213" spans="1:44">
      <c r="A213" s="110" t="s">
        <v>163</v>
      </c>
      <c r="D213" t="s">
        <v>163</v>
      </c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>
        <v>0</v>
      </c>
      <c r="Z213" s="77">
        <v>0</v>
      </c>
      <c r="AA213" s="77">
        <v>0</v>
      </c>
      <c r="AB213" s="77">
        <v>0</v>
      </c>
      <c r="AC213" s="77">
        <v>0</v>
      </c>
      <c r="AD213" s="77">
        <v>0</v>
      </c>
      <c r="AE213" s="77">
        <v>0</v>
      </c>
      <c r="AF213" s="77">
        <v>0</v>
      </c>
      <c r="AG213" s="77">
        <v>0</v>
      </c>
      <c r="AH213" s="77">
        <v>0</v>
      </c>
      <c r="AI213" s="77">
        <v>0</v>
      </c>
      <c r="AJ213" s="77">
        <v>0</v>
      </c>
      <c r="AK213" s="77">
        <v>0</v>
      </c>
      <c r="AL213" s="77">
        <v>0</v>
      </c>
      <c r="AM213" s="7"/>
    </row>
    <row r="214" spans="1:44">
      <c r="A214" s="110" t="s">
        <v>164</v>
      </c>
      <c r="D214" t="s">
        <v>164</v>
      </c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>
        <f>97.236-0.507</f>
        <v>96.728999999999999</v>
      </c>
      <c r="Z214" s="77">
        <f>144.031-0.714</f>
        <v>143.31700000000001</v>
      </c>
      <c r="AA214" s="77">
        <f>207.715-2.113</f>
        <v>205.602</v>
      </c>
      <c r="AB214" s="7">
        <f ca="1">+AA214+AB146+AB179+AB177</f>
        <v>195.97996944909528</v>
      </c>
      <c r="AC214" s="7">
        <f ca="1">+AB214+AC146+AC179+AC177-(AC345-AC341)</f>
        <v>234.51530449387161</v>
      </c>
      <c r="AD214" s="7">
        <f ca="1">+AC214+AD146+AD179+AD177-(AD345-AD341)</f>
        <v>327.27580281213812</v>
      </c>
      <c r="AE214" s="7">
        <f ca="1">+AD214+AE146+AE179+AE177-(AE345-AE341)</f>
        <v>455.83165226423648</v>
      </c>
      <c r="AF214" s="7">
        <f ca="1">+AE214+AF146+AF179+AF177-(AF345-AF341)</f>
        <v>628.92451600520633</v>
      </c>
      <c r="AG214" s="7">
        <f ca="1">+AF214+AG146+AG179+AG177-(AG345-AG341)</f>
        <v>881.71529244853275</v>
      </c>
      <c r="AH214" s="7">
        <f ca="1">+AG214+AH146+AH179+AH177-(AH345-AH341)</f>
        <v>864.94649438094007</v>
      </c>
      <c r="AI214" s="7">
        <f ca="1">+AH214+AI146+AI179+AI177-(AI345-AI341)</f>
        <v>1132.7445756727939</v>
      </c>
      <c r="AJ214" s="7">
        <f ca="1">+AI214+AJ146+AJ179+AJ177-(AJ345-AJ341)</f>
        <v>1459.1074275978344</v>
      </c>
      <c r="AK214" s="7">
        <f ca="1">+AJ214+AK146+AK179+AK177-(AK345-AK341)</f>
        <v>1362.4865720460634</v>
      </c>
      <c r="AL214" s="7">
        <f ca="1">+AK214+AL146+AL179+AL177-(AL345-AL341)</f>
        <v>1905.3934862090814</v>
      </c>
      <c r="AM214" s="7"/>
    </row>
    <row r="215" spans="1:44">
      <c r="A215" s="110" t="s">
        <v>118</v>
      </c>
      <c r="D215" t="s">
        <v>118</v>
      </c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>
        <v>0</v>
      </c>
      <c r="Z215" s="77">
        <v>0</v>
      </c>
      <c r="AA215" s="77">
        <v>0</v>
      </c>
      <c r="AB215" s="77">
        <v>0</v>
      </c>
      <c r="AC215" s="77">
        <v>0</v>
      </c>
      <c r="AD215" s="77">
        <v>0</v>
      </c>
      <c r="AE215" s="77">
        <v>0</v>
      </c>
      <c r="AF215" s="77">
        <v>0</v>
      </c>
      <c r="AG215" s="77">
        <v>0</v>
      </c>
      <c r="AH215" s="77">
        <v>0</v>
      </c>
      <c r="AI215" s="77">
        <v>0</v>
      </c>
      <c r="AJ215" s="77">
        <v>0</v>
      </c>
      <c r="AK215" s="77">
        <v>0</v>
      </c>
      <c r="AL215" s="77">
        <v>0</v>
      </c>
      <c r="AM215" s="7"/>
      <c r="AN215" s="7"/>
      <c r="AO215" s="7"/>
      <c r="AP215" s="7"/>
      <c r="AQ215" s="7"/>
      <c r="AR215" s="7"/>
    </row>
    <row r="216" spans="1:44" s="3" customFormat="1">
      <c r="A216" s="110"/>
      <c r="B216" s="146"/>
      <c r="D216" s="2" t="s">
        <v>165</v>
      </c>
      <c r="E216" s="2"/>
      <c r="F216" s="2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>
        <f t="shared" ref="Y216" si="214">SUM(Y211:Y215)</f>
        <v>409.46899999999999</v>
      </c>
      <c r="Z216" s="8">
        <f>SUM(Z211:Z215)</f>
        <v>543.54399999999998</v>
      </c>
      <c r="AA216" s="8">
        <f>SUM(AA211:AA215)</f>
        <v>641.13800000000003</v>
      </c>
      <c r="AB216" s="8">
        <f t="shared" ref="AB216" ca="1" si="215">SUM(AB211:AB215)</f>
        <v>927.27459842726932</v>
      </c>
      <c r="AC216" s="8">
        <f t="shared" ref="AC216:AL216" ca="1" si="216">SUM(AC211:AC215)</f>
        <v>997.75841396539158</v>
      </c>
      <c r="AD216" s="8">
        <f t="shared" ca="1" si="216"/>
        <v>1135.3218724543608</v>
      </c>
      <c r="AE216" s="8">
        <f t="shared" ca="1" si="216"/>
        <v>1370.4486638248602</v>
      </c>
      <c r="AF216" s="8">
        <f t="shared" ca="1" si="216"/>
        <v>1692.9163449524394</v>
      </c>
      <c r="AG216" s="8">
        <f t="shared" ca="1" si="216"/>
        <v>2306.3707942176634</v>
      </c>
      <c r="AH216" s="8">
        <f t="shared" ca="1" si="216"/>
        <v>2579.4429187768283</v>
      </c>
      <c r="AI216" s="8">
        <f t="shared" ca="1" si="216"/>
        <v>3211.1880547790888</v>
      </c>
      <c r="AJ216" s="8">
        <f t="shared" ca="1" si="216"/>
        <v>3994.8850047003748</v>
      </c>
      <c r="AK216" s="8">
        <f t="shared" ca="1" si="216"/>
        <v>4472.8271568539221</v>
      </c>
      <c r="AL216" s="8">
        <f t="shared" ca="1" si="216"/>
        <v>5649.296325537478</v>
      </c>
      <c r="AM216" s="61"/>
    </row>
    <row r="217" spans="1:44" s="94" customFormat="1">
      <c r="A217" s="112"/>
      <c r="B217" s="148"/>
      <c r="D217" s="82" t="s">
        <v>121</v>
      </c>
      <c r="E217" s="92"/>
      <c r="F217" s="92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83" t="b">
        <f t="shared" ref="Y217:AL217" si="217">ABS(Y216-Y200)&lt;1</f>
        <v>1</v>
      </c>
      <c r="Z217" s="83" t="b">
        <f t="shared" si="217"/>
        <v>1</v>
      </c>
      <c r="AA217" s="83" t="b">
        <f t="shared" si="217"/>
        <v>1</v>
      </c>
      <c r="AB217" s="83" t="b">
        <f t="shared" ca="1" si="217"/>
        <v>1</v>
      </c>
      <c r="AC217" s="83" t="b">
        <f t="shared" ca="1" si="217"/>
        <v>1</v>
      </c>
      <c r="AD217" s="83" t="b">
        <f t="shared" ca="1" si="217"/>
        <v>1</v>
      </c>
      <c r="AE217" s="83" t="b">
        <f t="shared" ca="1" si="217"/>
        <v>1</v>
      </c>
      <c r="AF217" s="83" t="b">
        <f t="shared" ca="1" si="217"/>
        <v>1</v>
      </c>
      <c r="AG217" s="83" t="b">
        <f t="shared" ca="1" si="217"/>
        <v>1</v>
      </c>
      <c r="AH217" s="83" t="b">
        <f t="shared" ca="1" si="217"/>
        <v>1</v>
      </c>
      <c r="AI217" s="83" t="b">
        <f t="shared" ca="1" si="217"/>
        <v>1</v>
      </c>
      <c r="AJ217" s="83" t="b">
        <f t="shared" ca="1" si="217"/>
        <v>1</v>
      </c>
      <c r="AK217" s="83" t="b">
        <f t="shared" ca="1" si="217"/>
        <v>1</v>
      </c>
      <c r="AL217" s="83" t="b">
        <f t="shared" ca="1" si="217"/>
        <v>1</v>
      </c>
      <c r="AM217" s="93"/>
    </row>
    <row r="218" spans="1:44">
      <c r="G218" s="7"/>
      <c r="H218" s="7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7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7"/>
      <c r="AN218" s="65"/>
      <c r="AO218" s="65"/>
      <c r="AP218" s="65"/>
      <c r="AQ218" s="65"/>
    </row>
    <row r="219" spans="1:44">
      <c r="D219" t="s">
        <v>166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>
        <f>SUM(Y189:Y190,Y192)-SUM(Y203:Y205)</f>
        <v>-52.305999999999983</v>
      </c>
      <c r="Z219" s="7">
        <f>SUM(Z189:Z190,Z192)-SUM(Z203:Z205)</f>
        <v>-86.14200000000001</v>
      </c>
      <c r="AA219" s="7">
        <f>SUM(AA189:AA190,AA192)-SUM(AA203:AA205)</f>
        <v>-123.36999999999998</v>
      </c>
      <c r="AB219" s="66">
        <f t="shared" ref="AB219:AL219" ca="1" si="218">+AA219+AB221</f>
        <v>-200.35198834421129</v>
      </c>
      <c r="AC219" s="66">
        <f t="shared" ca="1" si="218"/>
        <v>-231.75915622215456</v>
      </c>
      <c r="AD219" s="66">
        <f t="shared" ca="1" si="218"/>
        <v>-275.21074607879251</v>
      </c>
      <c r="AE219" s="66">
        <f t="shared" ca="1" si="218"/>
        <v>-325.31739031158031</v>
      </c>
      <c r="AF219" s="66">
        <f t="shared" ca="1" si="218"/>
        <v>-385.75577484560074</v>
      </c>
      <c r="AG219" s="66">
        <f t="shared" ca="1" si="218"/>
        <v>-547.18189282024287</v>
      </c>
      <c r="AH219" s="66">
        <f t="shared" ca="1" si="218"/>
        <v>-643.86021343758307</v>
      </c>
      <c r="AI219" s="66">
        <f t="shared" ca="1" si="218"/>
        <v>-760.63696512310787</v>
      </c>
      <c r="AJ219" s="66">
        <f t="shared" ca="1" si="218"/>
        <v>-901.52312243871847</v>
      </c>
      <c r="AK219" s="66">
        <f t="shared" ca="1" si="218"/>
        <v>-1071.3444330159007</v>
      </c>
      <c r="AL219" s="66">
        <f t="shared" ca="1" si="218"/>
        <v>-1279.5676542587698</v>
      </c>
      <c r="AM219" s="7"/>
    </row>
    <row r="220" spans="1:44">
      <c r="D220" t="s">
        <v>209</v>
      </c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>
        <f>+Y219/Y122</f>
        <v>-0.14692696629213478</v>
      </c>
      <c r="Z220" s="71">
        <f>+Z219/Z122</f>
        <v>-0.2063775754671778</v>
      </c>
      <c r="AA220" s="71">
        <f>+AA219/AA122</f>
        <v>-0.24973684210526312</v>
      </c>
      <c r="AB220" s="71">
        <f t="shared" ref="AB220:AL220" ca="1" si="219">+AB219/AB122</f>
        <v>-0.28421798156781619</v>
      </c>
      <c r="AC220" s="71">
        <f t="shared" ca="1" si="219"/>
        <v>-0.27455688851857868</v>
      </c>
      <c r="AD220" s="71">
        <f t="shared" ca="1" si="219"/>
        <v>-0.26554162522850977</v>
      </c>
      <c r="AE220" s="71">
        <f t="shared" ca="1" si="219"/>
        <v>-0.25765469548897363</v>
      </c>
      <c r="AF220" s="71">
        <f t="shared" ca="1" si="219"/>
        <v>-0.25068071531821717</v>
      </c>
      <c r="AG220" s="71">
        <f t="shared" ca="1" si="219"/>
        <v>-0.26596814197681284</v>
      </c>
      <c r="AH220" s="71">
        <f t="shared" ca="1" si="219"/>
        <v>-0.25768377956805089</v>
      </c>
      <c r="AI220" s="71">
        <f t="shared" ca="1" si="219"/>
        <v>-0.25112226019070383</v>
      </c>
      <c r="AJ220" s="71">
        <f t="shared" ca="1" si="219"/>
        <v>-0.24586452505686257</v>
      </c>
      <c r="AK220" s="71">
        <f t="shared" ca="1" si="219"/>
        <v>-0.24166155412709842</v>
      </c>
      <c r="AL220" s="71">
        <f t="shared" ca="1" si="219"/>
        <v>-0.23900365607542434</v>
      </c>
      <c r="AM220" s="7"/>
    </row>
    <row r="221" spans="1:44">
      <c r="D221" t="s">
        <v>221</v>
      </c>
      <c r="G221" s="7"/>
      <c r="H221" s="7"/>
      <c r="I221" s="7"/>
      <c r="J221" s="7"/>
      <c r="K221" s="7"/>
      <c r="L221" s="7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7">
        <f t="shared" ref="Z221:AA221" si="220">+Z219-Y219</f>
        <v>-33.836000000000027</v>
      </c>
      <c r="AA221" s="7">
        <f t="shared" si="220"/>
        <v>-37.227999999999966</v>
      </c>
      <c r="AB221" s="66">
        <f t="shared" ref="AB221:AL221" ca="1" si="221">SUM(AB222:AB223)</f>
        <v>-76.981988344211331</v>
      </c>
      <c r="AC221" s="66">
        <f t="shared" ca="1" si="221"/>
        <v>-31.407167877943277</v>
      </c>
      <c r="AD221" s="66">
        <f t="shared" ca="1" si="221"/>
        <v>-43.451589856637959</v>
      </c>
      <c r="AE221" s="66">
        <f t="shared" ca="1" si="221"/>
        <v>-50.106644232787801</v>
      </c>
      <c r="AF221" s="66">
        <f t="shared" ca="1" si="221"/>
        <v>-60.438384534020408</v>
      </c>
      <c r="AG221" s="66">
        <f t="shared" ca="1" si="221"/>
        <v>-161.42611797464215</v>
      </c>
      <c r="AH221" s="66">
        <f t="shared" ca="1" si="221"/>
        <v>-96.678320617340148</v>
      </c>
      <c r="AI221" s="66">
        <f t="shared" ca="1" si="221"/>
        <v>-116.77675168552477</v>
      </c>
      <c r="AJ221" s="66">
        <f t="shared" ca="1" si="221"/>
        <v>-140.88615731561057</v>
      </c>
      <c r="AK221" s="66">
        <f t="shared" ca="1" si="221"/>
        <v>-169.82131057718217</v>
      </c>
      <c r="AL221" s="66">
        <f t="shared" ca="1" si="221"/>
        <v>-208.22322124286904</v>
      </c>
      <c r="AM221" s="7"/>
    </row>
    <row r="222" spans="1:44">
      <c r="B222"/>
      <c r="D222" t="s">
        <v>405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>
        <f>-Z164</f>
        <v>-8.2899999999999991</v>
      </c>
      <c r="AA222" s="7">
        <f>-AA164</f>
        <v>-11.209</v>
      </c>
      <c r="AB222" s="77">
        <v>-3</v>
      </c>
      <c r="AC222" s="77">
        <v>-3</v>
      </c>
      <c r="AD222" s="77">
        <v>-3</v>
      </c>
      <c r="AE222" s="77">
        <v>-3</v>
      </c>
      <c r="AF222" s="77">
        <v>-3</v>
      </c>
      <c r="AG222" s="77">
        <v>-3</v>
      </c>
      <c r="AH222" s="77">
        <v>-3</v>
      </c>
      <c r="AI222" s="77">
        <v>-3</v>
      </c>
      <c r="AJ222" s="77">
        <v>-3</v>
      </c>
      <c r="AK222" s="77">
        <v>-3</v>
      </c>
      <c r="AL222" s="77">
        <v>-3</v>
      </c>
      <c r="AM222" s="7"/>
    </row>
    <row r="223" spans="1:44">
      <c r="B223"/>
      <c r="D223" t="s">
        <v>406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>
        <f>+Z221-Z222</f>
        <v>-25.546000000000028</v>
      </c>
      <c r="AA223" s="7">
        <f>+AA221-AA222</f>
        <v>-26.018999999999966</v>
      </c>
      <c r="AB223" s="66">
        <f t="shared" ref="AB223:AL223" ca="1" si="222">AB297</f>
        <v>-73.981988344211331</v>
      </c>
      <c r="AC223" s="66">
        <f t="shared" ca="1" si="222"/>
        <v>-28.407167877943277</v>
      </c>
      <c r="AD223" s="66">
        <f t="shared" ca="1" si="222"/>
        <v>-40.451589856637959</v>
      </c>
      <c r="AE223" s="66">
        <f t="shared" ca="1" si="222"/>
        <v>-47.106644232787801</v>
      </c>
      <c r="AF223" s="66">
        <f t="shared" ca="1" si="222"/>
        <v>-57.438384534020408</v>
      </c>
      <c r="AG223" s="66">
        <f t="shared" ca="1" si="222"/>
        <v>-158.42611797464215</v>
      </c>
      <c r="AH223" s="66">
        <f t="shared" ca="1" si="222"/>
        <v>-93.678320617340148</v>
      </c>
      <c r="AI223" s="66">
        <f ca="1">AI297</f>
        <v>-113.77675168552477</v>
      </c>
      <c r="AJ223" s="66">
        <f t="shared" ca="1" si="222"/>
        <v>-137.88615731561057</v>
      </c>
      <c r="AK223" s="66">
        <f t="shared" ca="1" si="222"/>
        <v>-166.82131057718217</v>
      </c>
      <c r="AL223" s="66">
        <f t="shared" ca="1" si="222"/>
        <v>-205.22322124286904</v>
      </c>
      <c r="AM223" s="7"/>
    </row>
    <row r="224" spans="1:44">
      <c r="B224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7"/>
    </row>
    <row r="225" spans="1:41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7"/>
    </row>
    <row r="226" spans="1:41">
      <c r="C226" s="104"/>
      <c r="D226" s="105" t="s">
        <v>188</v>
      </c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73"/>
      <c r="AD226" s="173"/>
      <c r="AE226" s="173"/>
      <c r="AF226" s="104"/>
      <c r="AG226" s="104"/>
      <c r="AH226" s="104"/>
      <c r="AI226" s="104"/>
      <c r="AJ226" s="104"/>
      <c r="AK226" s="104"/>
      <c r="AL226" s="104"/>
    </row>
    <row r="227" spans="1:41" ht="5.15" customHeight="1">
      <c r="B227" s="145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7"/>
      <c r="AN227" s="1"/>
    </row>
    <row r="228" spans="1:41">
      <c r="A228" s="6"/>
      <c r="B228"/>
      <c r="D228" s="67" t="s">
        <v>272</v>
      </c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>
        <v>0</v>
      </c>
      <c r="AA228" s="57">
        <v>0</v>
      </c>
      <c r="AB228" s="57">
        <v>0</v>
      </c>
      <c r="AC228" s="176">
        <f t="shared" ref="AC228:AK228" ca="1" si="223">+AC241*AC243</f>
        <v>0</v>
      </c>
      <c r="AD228" s="176">
        <f t="shared" ca="1" si="223"/>
        <v>0</v>
      </c>
      <c r="AE228" s="176">
        <f t="shared" ca="1" si="223"/>
        <v>0</v>
      </c>
      <c r="AF228" s="176">
        <f t="shared" ca="1" si="223"/>
        <v>0</v>
      </c>
      <c r="AG228" s="176">
        <f t="shared" ca="1" si="223"/>
        <v>0</v>
      </c>
      <c r="AH228" s="176">
        <f t="shared" ca="1" si="223"/>
        <v>0.2347949082136952</v>
      </c>
      <c r="AI228" s="176">
        <f t="shared" ca="1" si="223"/>
        <v>0.78146894979592618</v>
      </c>
      <c r="AJ228" s="176">
        <f t="shared" ca="1" si="223"/>
        <v>1.217991205071802</v>
      </c>
      <c r="AK228" s="176">
        <f t="shared" ca="1" si="223"/>
        <v>1.5592481245441767</v>
      </c>
      <c r="AL228" s="176">
        <f t="shared" ref="AL228" ca="1" si="224">+AL241*AL243</f>
        <v>1.9826666660130465</v>
      </c>
    </row>
    <row r="229" spans="1:41">
      <c r="A229" s="6"/>
      <c r="B229"/>
      <c r="D229" s="67" t="s">
        <v>273</v>
      </c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>
        <v>0</v>
      </c>
      <c r="AA229" s="57">
        <v>0</v>
      </c>
      <c r="AB229" s="57">
        <f>54.6/AB231</f>
        <v>0.42051174014481646</v>
      </c>
      <c r="AC229" s="57">
        <v>0</v>
      </c>
      <c r="AD229" s="57">
        <v>0</v>
      </c>
      <c r="AE229" s="57">
        <v>0</v>
      </c>
      <c r="AF229" s="57">
        <v>0</v>
      </c>
      <c r="AG229" s="57">
        <v>0</v>
      </c>
      <c r="AH229" s="57">
        <v>2</v>
      </c>
      <c r="AI229" s="57">
        <v>0</v>
      </c>
      <c r="AJ229" s="57">
        <v>0</v>
      </c>
      <c r="AK229" s="57">
        <v>4</v>
      </c>
      <c r="AL229" s="57">
        <v>0</v>
      </c>
    </row>
    <row r="230" spans="1:41">
      <c r="A230" s="6"/>
      <c r="B230"/>
      <c r="D230" s="2" t="s">
        <v>274</v>
      </c>
      <c r="E230" s="2"/>
      <c r="F230" s="2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>
        <f t="shared" ref="Z230:AK230" si="225">SUM(Z228:Z229)</f>
        <v>0</v>
      </c>
      <c r="AA230" s="203">
        <f t="shared" ref="AA230" si="226">SUM(AA228:AA229)</f>
        <v>0</v>
      </c>
      <c r="AB230" s="203">
        <f t="shared" si="225"/>
        <v>0.42051174014481646</v>
      </c>
      <c r="AC230" s="203">
        <f t="shared" ca="1" si="225"/>
        <v>0</v>
      </c>
      <c r="AD230" s="203">
        <f t="shared" ca="1" si="225"/>
        <v>0</v>
      </c>
      <c r="AE230" s="203">
        <f t="shared" ca="1" si="225"/>
        <v>0</v>
      </c>
      <c r="AF230" s="203">
        <f t="shared" ca="1" si="225"/>
        <v>0</v>
      </c>
      <c r="AG230" s="203">
        <f t="shared" ca="1" si="225"/>
        <v>0</v>
      </c>
      <c r="AH230" s="203">
        <f t="shared" ca="1" si="225"/>
        <v>2.2347949082136953</v>
      </c>
      <c r="AI230" s="203">
        <f t="shared" ca="1" si="225"/>
        <v>0.78146894979592618</v>
      </c>
      <c r="AJ230" s="203">
        <f t="shared" ca="1" si="225"/>
        <v>1.217991205071802</v>
      </c>
      <c r="AK230" s="203">
        <f t="shared" ca="1" si="225"/>
        <v>5.5592481245441769</v>
      </c>
      <c r="AL230" s="203">
        <f t="shared" ref="AL230" ca="1" si="227">SUM(AL228:AL229)</f>
        <v>1.9826666660130465</v>
      </c>
      <c r="AM230" s="73"/>
      <c r="AN230" s="73"/>
      <c r="AO230" s="73"/>
    </row>
    <row r="231" spans="1:41">
      <c r="A231" s="6"/>
      <c r="B231"/>
      <c r="D231" s="67" t="s">
        <v>275</v>
      </c>
      <c r="G231" s="204"/>
      <c r="H231" s="204"/>
      <c r="I231" s="204"/>
      <c r="J231" s="204"/>
      <c r="K231" s="204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204"/>
      <c r="W231" s="204"/>
      <c r="X231" s="204"/>
      <c r="Y231" s="204"/>
      <c r="Z231" s="204">
        <f t="shared" ref="Z231:AK231" si="228">+Z235</f>
        <v>129.84179699999999</v>
      </c>
      <c r="AA231" s="204">
        <f t="shared" ref="AA231" si="229">+AA235</f>
        <v>129.84179699999999</v>
      </c>
      <c r="AB231" s="204">
        <f t="shared" si="228"/>
        <v>129.84179699999999</v>
      </c>
      <c r="AC231" s="204">
        <f t="shared" si="228"/>
        <v>129.84179699999999</v>
      </c>
      <c r="AD231" s="204">
        <f t="shared" si="228"/>
        <v>129.84179699999999</v>
      </c>
      <c r="AE231" s="204">
        <f t="shared" si="228"/>
        <v>129.84179699999999</v>
      </c>
      <c r="AF231" s="204">
        <f t="shared" si="228"/>
        <v>129.84179699999999</v>
      </c>
      <c r="AG231" s="204">
        <f t="shared" si="228"/>
        <v>129.84179699999999</v>
      </c>
      <c r="AH231" s="204">
        <f t="shared" si="228"/>
        <v>129.84179699999999</v>
      </c>
      <c r="AI231" s="204">
        <f t="shared" si="228"/>
        <v>129.84179699999999</v>
      </c>
      <c r="AJ231" s="204">
        <f t="shared" si="228"/>
        <v>129.84179699999999</v>
      </c>
      <c r="AK231" s="204">
        <f t="shared" si="228"/>
        <v>129.84179699999999</v>
      </c>
      <c r="AL231" s="204">
        <f t="shared" ref="AL231" si="230">+AL235</f>
        <v>129.84179699999999</v>
      </c>
    </row>
    <row r="232" spans="1:41">
      <c r="A232" s="6"/>
      <c r="B232"/>
      <c r="D232" s="78" t="s">
        <v>121</v>
      </c>
      <c r="E232" s="60"/>
      <c r="F232" s="60"/>
      <c r="G232" s="7"/>
      <c r="H232" s="65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205" t="b">
        <f t="shared" ref="Z232:AL232" si="231">+ABS((Z230*Z231)+Z179)&lt;1</f>
        <v>1</v>
      </c>
      <c r="AA232" s="205" t="b">
        <f t="shared" si="231"/>
        <v>1</v>
      </c>
      <c r="AB232" s="205" t="b">
        <f t="shared" si="231"/>
        <v>1</v>
      </c>
      <c r="AC232" s="205" t="b">
        <f t="shared" ca="1" si="231"/>
        <v>1</v>
      </c>
      <c r="AD232" s="205" t="b">
        <f t="shared" ca="1" si="231"/>
        <v>1</v>
      </c>
      <c r="AE232" s="205" t="b">
        <f t="shared" ca="1" si="231"/>
        <v>1</v>
      </c>
      <c r="AF232" s="205" t="b">
        <f t="shared" ca="1" si="231"/>
        <v>1</v>
      </c>
      <c r="AG232" s="205" t="b">
        <f t="shared" ca="1" si="231"/>
        <v>1</v>
      </c>
      <c r="AH232" s="205" t="b">
        <f t="shared" ca="1" si="231"/>
        <v>1</v>
      </c>
      <c r="AI232" s="205" t="b">
        <f t="shared" ca="1" si="231"/>
        <v>1</v>
      </c>
      <c r="AJ232" s="205" t="b">
        <f t="shared" ca="1" si="231"/>
        <v>1</v>
      </c>
      <c r="AK232" s="205" t="b">
        <f t="shared" ca="1" si="231"/>
        <v>1</v>
      </c>
      <c r="AL232" s="205" t="b">
        <f t="shared" ca="1" si="231"/>
        <v>1</v>
      </c>
    </row>
    <row r="233" spans="1:41">
      <c r="A233" s="6"/>
      <c r="B233"/>
      <c r="G233" s="7"/>
      <c r="H233" s="53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</row>
    <row r="234" spans="1:41">
      <c r="A234" s="6"/>
      <c r="B234"/>
      <c r="D234" s="67" t="s">
        <v>178</v>
      </c>
      <c r="G234" s="71"/>
      <c r="H234" s="71"/>
      <c r="I234" s="71"/>
      <c r="J234" s="71"/>
      <c r="K234" s="71"/>
      <c r="L234" s="206"/>
      <c r="M234" s="206"/>
      <c r="N234" s="206"/>
      <c r="O234" s="206"/>
      <c r="P234" s="206"/>
      <c r="Q234" s="206"/>
      <c r="R234" s="206"/>
      <c r="S234" s="206"/>
      <c r="T234" s="206"/>
      <c r="U234" s="206"/>
      <c r="V234" s="206"/>
      <c r="W234" s="206"/>
      <c r="X234" s="206"/>
      <c r="Y234" s="240"/>
      <c r="Z234" s="240">
        <v>59.1</v>
      </c>
      <c r="AA234" s="240">
        <v>59.1</v>
      </c>
      <c r="AB234" s="241">
        <f>+AB287</f>
        <v>64.920887999999991</v>
      </c>
      <c r="AC234" s="206">
        <f>39.412385+39.412364+39.331284+11.685764</f>
        <v>129.84179699999999</v>
      </c>
      <c r="AD234" s="207">
        <f t="shared" ref="AD234:AL234" ca="1" si="232">+AC234+IFERROR(AD246/1,"0")</f>
        <v>129.84179699999999</v>
      </c>
      <c r="AE234" s="207">
        <f t="shared" ca="1" si="232"/>
        <v>129.84179699999999</v>
      </c>
      <c r="AF234" s="207">
        <f t="shared" ca="1" si="232"/>
        <v>129.84179699999999</v>
      </c>
      <c r="AG234" s="207">
        <f t="shared" ca="1" si="232"/>
        <v>129.84179699999999</v>
      </c>
      <c r="AH234" s="207">
        <f t="shared" ca="1" si="232"/>
        <v>129.84179699999999</v>
      </c>
      <c r="AI234" s="207">
        <f t="shared" ca="1" si="232"/>
        <v>129.84179699999999</v>
      </c>
      <c r="AJ234" s="207">
        <f t="shared" ca="1" si="232"/>
        <v>129.84179699999999</v>
      </c>
      <c r="AK234" s="207">
        <f t="shared" ca="1" si="232"/>
        <v>129.84179699999999</v>
      </c>
      <c r="AL234" s="207">
        <f t="shared" ca="1" si="232"/>
        <v>129.84179699999999</v>
      </c>
    </row>
    <row r="235" spans="1:41">
      <c r="A235" s="6"/>
      <c r="B235"/>
      <c r="D235" s="67" t="s">
        <v>179</v>
      </c>
      <c r="G235" s="204"/>
      <c r="H235" s="99"/>
      <c r="I235" s="204"/>
      <c r="J235" s="204"/>
      <c r="K235" s="204"/>
      <c r="L235" s="206"/>
      <c r="M235" s="206"/>
      <c r="N235" s="206"/>
      <c r="O235" s="206"/>
      <c r="P235" s="206"/>
      <c r="Q235" s="206"/>
      <c r="R235" s="204"/>
      <c r="S235" s="204"/>
      <c r="T235" s="204"/>
      <c r="U235" s="204"/>
      <c r="V235" s="204"/>
      <c r="W235" s="204"/>
      <c r="X235" s="204"/>
      <c r="Y235" s="240"/>
      <c r="Z235" s="204">
        <f>+AA235</f>
        <v>129.84179699999999</v>
      </c>
      <c r="AA235" s="204">
        <f>+AB235</f>
        <v>129.84179699999999</v>
      </c>
      <c r="AB235" s="241">
        <f>+AB278+AB287</f>
        <v>129.84179699999999</v>
      </c>
      <c r="AC235" s="204">
        <f t="shared" ref="AC235:AL235" si="233">+AB235</f>
        <v>129.84179699999999</v>
      </c>
      <c r="AD235" s="204">
        <f t="shared" si="233"/>
        <v>129.84179699999999</v>
      </c>
      <c r="AE235" s="204">
        <f t="shared" si="233"/>
        <v>129.84179699999999</v>
      </c>
      <c r="AF235" s="204">
        <f t="shared" si="233"/>
        <v>129.84179699999999</v>
      </c>
      <c r="AG235" s="204">
        <f t="shared" si="233"/>
        <v>129.84179699999999</v>
      </c>
      <c r="AH235" s="204">
        <f t="shared" si="233"/>
        <v>129.84179699999999</v>
      </c>
      <c r="AI235" s="204">
        <f t="shared" si="233"/>
        <v>129.84179699999999</v>
      </c>
      <c r="AJ235" s="204">
        <f t="shared" si="233"/>
        <v>129.84179699999999</v>
      </c>
      <c r="AK235" s="204">
        <f t="shared" si="233"/>
        <v>129.84179699999999</v>
      </c>
      <c r="AL235" s="204">
        <f t="shared" si="233"/>
        <v>129.84179699999999</v>
      </c>
    </row>
    <row r="236" spans="1:41">
      <c r="A236" s="6"/>
      <c r="B236"/>
      <c r="G236" s="71"/>
      <c r="H236" s="99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</row>
    <row r="237" spans="1:41">
      <c r="A237" s="6"/>
      <c r="B237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</row>
    <row r="238" spans="1:41">
      <c r="A238" s="6"/>
      <c r="B238"/>
      <c r="D238" t="s">
        <v>143</v>
      </c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>
        <f>IFERROR(AA239/AA241,"na")</f>
        <v>88.094337503149333</v>
      </c>
      <c r="AB238" s="90">
        <v>140</v>
      </c>
      <c r="AC238" s="90">
        <v>130</v>
      </c>
      <c r="AD238" s="90">
        <v>70</v>
      </c>
      <c r="AE238" s="90">
        <f t="shared" ref="AE238:AI238" ca="1" si="234">+AVERAGE(AF238,AD238)</f>
        <v>63.090992679925904</v>
      </c>
      <c r="AF238" s="90">
        <f t="shared" ca="1" si="234"/>
        <v>56.181985359851808</v>
      </c>
      <c r="AG238" s="90">
        <f t="shared" ca="1" si="234"/>
        <v>49.272978039777712</v>
      </c>
      <c r="AH238" s="90">
        <f t="shared" ca="1" si="234"/>
        <v>42.363970719703609</v>
      </c>
      <c r="AI238" s="90">
        <f t="shared" ca="1" si="234"/>
        <v>35.454963399629506</v>
      </c>
      <c r="AJ238" s="90">
        <f ca="1">+AVERAGE(AK238,AI238)</f>
        <v>28.545956079555395</v>
      </c>
      <c r="AK238" s="90">
        <f>+DCF!C13</f>
        <v>21.636948759481289</v>
      </c>
      <c r="AL238" s="90">
        <f>+AK238</f>
        <v>21.636948759481289</v>
      </c>
    </row>
    <row r="239" spans="1:41">
      <c r="A239" s="6"/>
      <c r="B239"/>
      <c r="D239" t="s">
        <v>144</v>
      </c>
      <c r="G239" s="208"/>
      <c r="H239" s="208"/>
      <c r="I239" s="85"/>
      <c r="J239" s="85"/>
      <c r="K239" s="85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262">
        <f>67/1.54</f>
        <v>43.506493506493506</v>
      </c>
      <c r="AB239" s="263">
        <f t="shared" ref="AB239:AK239" ca="1" si="235">+AB241*AB238</f>
        <v>48.496831285178061</v>
      </c>
      <c r="AC239" s="263">
        <f t="shared" ca="1" si="235"/>
        <v>49.983502335575267</v>
      </c>
      <c r="AD239" s="263">
        <f t="shared" ca="1" si="235"/>
        <v>58.438663168337406</v>
      </c>
      <c r="AE239" s="263">
        <f t="shared" ca="1" si="235"/>
        <v>71.075883875289065</v>
      </c>
      <c r="AF239" s="263">
        <f t="shared" ca="1" si="235"/>
        <v>83.98175202534587</v>
      </c>
      <c r="AG239" s="263">
        <f t="shared" ca="1" si="235"/>
        <v>111.27560686657637</v>
      </c>
      <c r="AH239" s="263">
        <f t="shared" ca="1" si="235"/>
        <v>99.468446167004785</v>
      </c>
      <c r="AI239" s="263">
        <f t="shared" ca="1" si="235"/>
        <v>110.82781205184588</v>
      </c>
      <c r="AJ239" s="263">
        <f t="shared" ca="1" si="235"/>
        <v>115.89574481754805</v>
      </c>
      <c r="AK239" s="263">
        <f t="shared" ca="1" si="235"/>
        <v>112.45790591359884</v>
      </c>
      <c r="AL239" s="263">
        <f t="shared" ref="AL239" ca="1" si="236">+AL241*AL238</f>
        <v>142.99619019885299</v>
      </c>
      <c r="AM239" s="73"/>
      <c r="AN239" s="73"/>
      <c r="AO239" s="73"/>
    </row>
    <row r="240" spans="1:41">
      <c r="A240" s="6"/>
      <c r="B240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</row>
    <row r="241" spans="1:39" s="3" customFormat="1">
      <c r="A241" s="39"/>
      <c r="B241"/>
      <c r="C241"/>
      <c r="D241" s="67" t="s">
        <v>180</v>
      </c>
      <c r="E241"/>
      <c r="F241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>
        <f t="shared" ref="Z241:AL241" si="237">+Z149</f>
        <v>0.35735796232086947</v>
      </c>
      <c r="AA241" s="85">
        <f>+AA149</f>
        <v>0.49386254258326384</v>
      </c>
      <c r="AB241" s="85">
        <f t="shared" ca="1" si="237"/>
        <v>0.34640593775127188</v>
      </c>
      <c r="AC241" s="85">
        <f t="shared" ca="1" si="237"/>
        <v>0.38448847950442511</v>
      </c>
      <c r="AD241" s="85">
        <f t="shared" ca="1" si="237"/>
        <v>0.83483804526196292</v>
      </c>
      <c r="AE241" s="85">
        <f t="shared" ca="1" si="237"/>
        <v>1.1265615083261127</v>
      </c>
      <c r="AF241" s="85">
        <f t="shared" ca="1" si="237"/>
        <v>1.4948163808636077</v>
      </c>
      <c r="AG241" s="85">
        <f t="shared" ca="1" si="237"/>
        <v>2.2583495313951674</v>
      </c>
      <c r="AH241" s="85">
        <f t="shared" ca="1" si="237"/>
        <v>2.3479490821369517</v>
      </c>
      <c r="AI241" s="85">
        <f t="shared" ca="1" si="237"/>
        <v>3.1258757991837047</v>
      </c>
      <c r="AJ241" s="85">
        <f t="shared" ca="1" si="237"/>
        <v>4.0599706835726739</v>
      </c>
      <c r="AK241" s="85">
        <f t="shared" ca="1" si="237"/>
        <v>5.1974937484805892</v>
      </c>
      <c r="AL241" s="85">
        <f t="shared" ca="1" si="237"/>
        <v>6.6088888867101554</v>
      </c>
    </row>
    <row r="242" spans="1:39" s="3" customFormat="1">
      <c r="A242" s="39"/>
      <c r="B242"/>
      <c r="C242"/>
      <c r="D242" s="67" t="s">
        <v>276</v>
      </c>
      <c r="E242"/>
      <c r="F242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>
        <f>+Z228</f>
        <v>0</v>
      </c>
      <c r="AA242" s="85">
        <f t="shared" ref="AA242:AB242" si="238">+AA228</f>
        <v>0</v>
      </c>
      <c r="AB242" s="85">
        <f t="shared" si="238"/>
        <v>0</v>
      </c>
      <c r="AC242" s="85">
        <f t="shared" ref="AC242:AK242" ca="1" si="239">+AC228</f>
        <v>0</v>
      </c>
      <c r="AD242" s="85">
        <f t="shared" ca="1" si="239"/>
        <v>0</v>
      </c>
      <c r="AE242" s="85">
        <f t="shared" ca="1" si="239"/>
        <v>0</v>
      </c>
      <c r="AF242" s="85">
        <f t="shared" ca="1" si="239"/>
        <v>0</v>
      </c>
      <c r="AG242" s="85">
        <f t="shared" ca="1" si="239"/>
        <v>0</v>
      </c>
      <c r="AH242" s="85">
        <f t="shared" ca="1" si="239"/>
        <v>0.2347949082136952</v>
      </c>
      <c r="AI242" s="85">
        <f t="shared" ca="1" si="239"/>
        <v>0.78146894979592618</v>
      </c>
      <c r="AJ242" s="85">
        <f t="shared" ca="1" si="239"/>
        <v>1.217991205071802</v>
      </c>
      <c r="AK242" s="85">
        <f t="shared" ca="1" si="239"/>
        <v>1.5592481245441767</v>
      </c>
      <c r="AL242" s="85">
        <f t="shared" ref="AL242" ca="1" si="240">+AL228</f>
        <v>1.9826666660130465</v>
      </c>
    </row>
    <row r="243" spans="1:39" s="3" customFormat="1">
      <c r="A243" s="39"/>
      <c r="B243"/>
      <c r="C243"/>
      <c r="D243" s="67" t="s">
        <v>181</v>
      </c>
      <c r="E243"/>
      <c r="F243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>
        <f>IFERROR(Z242/Z241,"na")</f>
        <v>0</v>
      </c>
      <c r="AA243" s="71">
        <f t="shared" ref="AA243:AB243" si="241">IFERROR(AA242/AA241,"na")</f>
        <v>0</v>
      </c>
      <c r="AB243" s="71">
        <f t="shared" ca="1" si="241"/>
        <v>0</v>
      </c>
      <c r="AC243" s="80">
        <v>0</v>
      </c>
      <c r="AD243" s="80">
        <v>0</v>
      </c>
      <c r="AE243" s="80">
        <v>0</v>
      </c>
      <c r="AF243" s="80">
        <v>0</v>
      </c>
      <c r="AG243" s="80">
        <v>0</v>
      </c>
      <c r="AH243" s="80">
        <v>0.1</v>
      </c>
      <c r="AI243" s="80">
        <v>0.25</v>
      </c>
      <c r="AJ243" s="80">
        <v>0.3</v>
      </c>
      <c r="AK243" s="80">
        <v>0.3</v>
      </c>
      <c r="AL243" s="80">
        <v>0.3</v>
      </c>
    </row>
    <row r="244" spans="1:39" s="3" customFormat="1">
      <c r="A244" s="39"/>
      <c r="B244"/>
      <c r="C244"/>
      <c r="D244" s="67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 s="7"/>
      <c r="S244" s="7"/>
      <c r="T244" s="7"/>
      <c r="U244" s="7"/>
      <c r="V244" s="7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</row>
    <row r="245" spans="1:39" s="3" customFormat="1">
      <c r="A245" s="39"/>
      <c r="B245"/>
      <c r="C245"/>
      <c r="D245" s="67" t="s">
        <v>277</v>
      </c>
      <c r="E245"/>
      <c r="F245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>
        <v>0</v>
      </c>
      <c r="AA245" s="57">
        <v>0</v>
      </c>
      <c r="AB245" s="57">
        <v>0</v>
      </c>
      <c r="AC245" s="57">
        <v>0</v>
      </c>
      <c r="AD245" s="57">
        <v>0</v>
      </c>
      <c r="AE245" s="57">
        <v>0</v>
      </c>
      <c r="AF245" s="57">
        <v>0</v>
      </c>
      <c r="AG245" s="57">
        <v>0</v>
      </c>
      <c r="AH245" s="57">
        <v>0</v>
      </c>
      <c r="AI245" s="57">
        <v>0</v>
      </c>
      <c r="AJ245" s="57">
        <v>0</v>
      </c>
      <c r="AK245" s="57">
        <v>0</v>
      </c>
      <c r="AL245" s="57">
        <v>0</v>
      </c>
    </row>
    <row r="246" spans="1:39" s="3" customFormat="1">
      <c r="A246" s="39"/>
      <c r="B246"/>
      <c r="C246"/>
      <c r="D246" s="67" t="s">
        <v>278</v>
      </c>
      <c r="E246"/>
      <c r="F246"/>
      <c r="G246" s="209"/>
      <c r="H246" s="209"/>
      <c r="I246" s="209"/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 t="str">
        <f>IFERROR((-Z245)/Z239,"na")</f>
        <v>na</v>
      </c>
      <c r="AA246" s="209">
        <f t="shared" ref="AA246" si="242">IFERROR((-AA245)/AA239,"na")</f>
        <v>0</v>
      </c>
      <c r="AB246" s="209">
        <f t="shared" ref="AB246:AK246" ca="1" si="243">IFERROR((-AB245)/AB239,"na")</f>
        <v>0</v>
      </c>
      <c r="AC246" s="209">
        <f t="shared" ca="1" si="243"/>
        <v>0</v>
      </c>
      <c r="AD246" s="209">
        <f t="shared" ca="1" si="243"/>
        <v>0</v>
      </c>
      <c r="AE246" s="209">
        <f t="shared" ca="1" si="243"/>
        <v>0</v>
      </c>
      <c r="AF246" s="209">
        <f t="shared" ca="1" si="243"/>
        <v>0</v>
      </c>
      <c r="AG246" s="209">
        <f t="shared" ca="1" si="243"/>
        <v>0</v>
      </c>
      <c r="AH246" s="209">
        <f t="shared" ca="1" si="243"/>
        <v>0</v>
      </c>
      <c r="AI246" s="209">
        <f t="shared" ca="1" si="243"/>
        <v>0</v>
      </c>
      <c r="AJ246" s="209">
        <f t="shared" ca="1" si="243"/>
        <v>0</v>
      </c>
      <c r="AK246" s="209">
        <f t="shared" ca="1" si="243"/>
        <v>0</v>
      </c>
      <c r="AL246" s="209">
        <f t="shared" ref="AL246" ca="1" si="244">IFERROR((-AL245)/AL239,"na")</f>
        <v>0</v>
      </c>
    </row>
    <row r="247" spans="1:39" s="3" customFormat="1">
      <c r="A247" s="110"/>
      <c r="B247" s="35"/>
      <c r="C247"/>
      <c r="D247" s="151"/>
      <c r="E247" s="35"/>
      <c r="F247" s="35"/>
      <c r="G247" s="35"/>
      <c r="H247" s="35"/>
      <c r="I247" s="35"/>
      <c r="J247"/>
      <c r="K247"/>
      <c r="L247"/>
      <c r="M247"/>
      <c r="N247"/>
      <c r="O247"/>
      <c r="P247"/>
      <c r="Q24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61"/>
    </row>
    <row r="248" spans="1:39" s="3" customFormat="1">
      <c r="A248" s="110"/>
      <c r="B248" s="35"/>
      <c r="C248"/>
      <c r="D248" s="151"/>
      <c r="E248" s="35"/>
      <c r="F248" s="35"/>
      <c r="G248" s="35"/>
      <c r="H248" s="35"/>
      <c r="I248" s="35"/>
      <c r="J248"/>
      <c r="K248"/>
      <c r="L248"/>
      <c r="M248"/>
      <c r="N248"/>
      <c r="O248"/>
      <c r="P248"/>
      <c r="Q248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61"/>
    </row>
    <row r="249" spans="1:39">
      <c r="B249" s="144" t="s">
        <v>211</v>
      </c>
      <c r="C249" s="49" t="s">
        <v>211</v>
      </c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</row>
    <row r="250" spans="1:39">
      <c r="C250" s="104"/>
      <c r="D250" s="105" t="s">
        <v>170</v>
      </c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</row>
    <row r="251" spans="1:39" ht="5.15" customHeight="1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62"/>
      <c r="X251" s="62"/>
      <c r="Y251" s="62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"/>
    </row>
    <row r="252" spans="1:39" s="3" customFormat="1">
      <c r="A252" s="110"/>
      <c r="B252" s="35"/>
      <c r="C252"/>
      <c r="D252" s="151" t="s">
        <v>171</v>
      </c>
      <c r="E252"/>
      <c r="F252"/>
      <c r="G252"/>
      <c r="H252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>
        <f>+Y207+Y202</f>
        <v>43.808</v>
      </c>
      <c r="Z252" s="7">
        <f>+Z207+Z202</f>
        <v>81.442999999999998</v>
      </c>
      <c r="AA252" s="7">
        <f>+AA207+AA202</f>
        <v>52.054000000000002</v>
      </c>
      <c r="AB252" s="77">
        <f>+AB261</f>
        <v>270.25400000000002</v>
      </c>
      <c r="AC252" s="96">
        <f t="shared" ref="AC252:AK252" ca="1" si="245">+AC255*AC254</f>
        <v>258.76793825931321</v>
      </c>
      <c r="AD252" s="96">
        <f t="shared" ca="1" si="245"/>
        <v>243.09323140367428</v>
      </c>
      <c r="AE252" s="96">
        <f t="shared" ca="1" si="245"/>
        <v>279.96329029657403</v>
      </c>
      <c r="AF252" s="96">
        <f t="shared" ca="1" si="245"/>
        <v>345.41461303073527</v>
      </c>
      <c r="AG252" s="96">
        <f t="shared" ca="1" si="245"/>
        <v>500.45544750816271</v>
      </c>
      <c r="AH252" s="96">
        <f t="shared" ca="1" si="245"/>
        <v>658.24862391218801</v>
      </c>
      <c r="AI252" s="96">
        <f t="shared" ca="1" si="245"/>
        <v>863.61155704421844</v>
      </c>
      <c r="AJ252" s="96">
        <f t="shared" ca="1" si="245"/>
        <v>1130.656243927777</v>
      </c>
      <c r="AK252" s="96">
        <f t="shared" ca="1" si="245"/>
        <v>1477.0959759674288</v>
      </c>
      <c r="AL252" s="96">
        <f t="shared" ref="AL252" ca="1" si="246">+AL255*AL254</f>
        <v>1833.6635065768082</v>
      </c>
      <c r="AM252" s="61"/>
    </row>
    <row r="253" spans="1:39" s="3" customFormat="1">
      <c r="A253" s="110"/>
      <c r="B253" s="35"/>
      <c r="C253"/>
      <c r="D253" s="151" t="s">
        <v>172</v>
      </c>
      <c r="E253"/>
      <c r="F253"/>
      <c r="G253"/>
      <c r="H253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>
        <f t="shared" ref="Y253:AL253" si="247">+Y252-Y188</f>
        <v>28.817999999999998</v>
      </c>
      <c r="Z253" s="7">
        <f t="shared" si="247"/>
        <v>53.406999999999996</v>
      </c>
      <c r="AA253" s="7">
        <f t="shared" ref="AA253:AB253" si="248">+AA252-AA188</f>
        <v>-3.580999999999996</v>
      </c>
      <c r="AB253" s="7">
        <f t="shared" ca="1" si="248"/>
        <v>268.85781700391135</v>
      </c>
      <c r="AC253" s="7">
        <f t="shared" ca="1" si="247"/>
        <v>246.0492001099993</v>
      </c>
      <c r="AD253" s="7">
        <f t="shared" ca="1" si="247"/>
        <v>214.92610162812295</v>
      </c>
      <c r="AE253" s="7">
        <f t="shared" ca="1" si="247"/>
        <v>169.09536670971488</v>
      </c>
      <c r="AF253" s="7">
        <f t="shared" ca="1" si="247"/>
        <v>115.59024443594154</v>
      </c>
      <c r="AG253" s="7">
        <f t="shared" ca="1" si="247"/>
        <v>412.5849530211936</v>
      </c>
      <c r="AH253" s="7">
        <f t="shared" ca="1" si="247"/>
        <v>598.67257523326271</v>
      </c>
      <c r="AI253" s="7">
        <f t="shared" ca="1" si="247"/>
        <v>571.1201043157439</v>
      </c>
      <c r="AJ253" s="7">
        <f t="shared" ca="1" si="247"/>
        <v>565.52625609056986</v>
      </c>
      <c r="AK253" s="7">
        <f t="shared" ca="1" si="247"/>
        <v>1076.0371380616173</v>
      </c>
      <c r="AL253" s="7">
        <f t="shared" ca="1" si="247"/>
        <v>1053.4847290899386</v>
      </c>
      <c r="AM253" s="61"/>
    </row>
    <row r="254" spans="1:39" s="3" customFormat="1">
      <c r="A254" s="110"/>
      <c r="B254" s="35"/>
      <c r="C254"/>
      <c r="D254" s="151" t="s">
        <v>103</v>
      </c>
      <c r="E254"/>
      <c r="F254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>
        <f t="shared" ref="Y254:AL254" si="249">+Y128</f>
        <v>102.9</v>
      </c>
      <c r="Z254" s="88">
        <f t="shared" si="249"/>
        <v>124.69999999999997</v>
      </c>
      <c r="AA254" s="88">
        <f t="shared" ref="AA254:AB254" si="250">+AA128</f>
        <v>160.89999999999998</v>
      </c>
      <c r="AB254" s="88">
        <f t="shared" ca="1" si="250"/>
        <v>205.80632413071771</v>
      </c>
      <c r="AC254" s="88">
        <f t="shared" ca="1" si="249"/>
        <v>246.4456554850602</v>
      </c>
      <c r="AD254" s="88">
        <f t="shared" ca="1" si="249"/>
        <v>303.86653925459285</v>
      </c>
      <c r="AE254" s="88">
        <f t="shared" ca="1" si="249"/>
        <v>373.28438706209869</v>
      </c>
      <c r="AF254" s="88">
        <f t="shared" ca="1" si="249"/>
        <v>460.55281737431369</v>
      </c>
      <c r="AG254" s="88">
        <f t="shared" ca="1" si="249"/>
        <v>625.56930938520338</v>
      </c>
      <c r="AH254" s="88">
        <f t="shared" ca="1" si="249"/>
        <v>774.41014577904468</v>
      </c>
      <c r="AI254" s="88">
        <f t="shared" ca="1" si="249"/>
        <v>959.56839671579814</v>
      </c>
      <c r="AJ254" s="88">
        <f t="shared" ca="1" si="249"/>
        <v>1190.1644672923967</v>
      </c>
      <c r="AK254" s="88">
        <f t="shared" ca="1" si="249"/>
        <v>1477.0959759674288</v>
      </c>
      <c r="AL254" s="88">
        <f t="shared" ca="1" si="249"/>
        <v>1833.6635065768082</v>
      </c>
      <c r="AM254" s="61"/>
    </row>
    <row r="255" spans="1:39" s="3" customFormat="1">
      <c r="A255" s="110"/>
      <c r="B255" s="35"/>
      <c r="C255"/>
      <c r="D255" s="151" t="s">
        <v>173</v>
      </c>
      <c r="E255"/>
      <c r="F255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>
        <f t="shared" ref="Y255:Z255" si="251">IFERROR(Y252/Y254,"na")</f>
        <v>0.42573372206025267</v>
      </c>
      <c r="Z255" s="152">
        <f t="shared" si="251"/>
        <v>0.65311146752205307</v>
      </c>
      <c r="AA255" s="152">
        <f t="shared" ref="AA255:AB255" si="252">IFERROR(AA252/AA254,"na")</f>
        <v>0.3235177128651337</v>
      </c>
      <c r="AB255" s="152">
        <f t="shared" ca="1" si="252"/>
        <v>1.3131472083838804</v>
      </c>
      <c r="AC255" s="214">
        <v>1.05</v>
      </c>
      <c r="AD255" s="214">
        <v>0.8</v>
      </c>
      <c r="AE255" s="214">
        <v>0.75</v>
      </c>
      <c r="AF255" s="214">
        <v>0.75</v>
      </c>
      <c r="AG255" s="214">
        <f t="shared" ref="AG255:AJ255" ca="1" si="253">+AVERAGE(AH255,AF255)</f>
        <v>0.8</v>
      </c>
      <c r="AH255" s="214">
        <f t="shared" ca="1" si="253"/>
        <v>0.85000000000000009</v>
      </c>
      <c r="AI255" s="214">
        <f t="shared" ca="1" si="253"/>
        <v>0.90000000000000013</v>
      </c>
      <c r="AJ255" s="214">
        <f t="shared" ca="1" si="253"/>
        <v>0.95000000000000007</v>
      </c>
      <c r="AK255" s="214">
        <v>1</v>
      </c>
      <c r="AL255" s="214">
        <f>+AK255</f>
        <v>1</v>
      </c>
      <c r="AM255" s="61"/>
    </row>
    <row r="256" spans="1:39" s="3" customFormat="1">
      <c r="A256" s="110"/>
      <c r="B256" s="35"/>
      <c r="C256"/>
      <c r="D256" s="151" t="s">
        <v>84</v>
      </c>
      <c r="E256"/>
      <c r="F256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>
        <f t="shared" ref="Y256:AK256" si="254">IFERROR(Y253/Y254,"na")</f>
        <v>0.28005830903790085</v>
      </c>
      <c r="Z256" s="152">
        <f t="shared" si="254"/>
        <v>0.42828388131515643</v>
      </c>
      <c r="AA256" s="152">
        <f t="shared" ref="AA256:AB256" si="255">IFERROR(AA253/AA254,"na")</f>
        <v>-2.2256059664387796E-2</v>
      </c>
      <c r="AB256" s="152">
        <f t="shared" ca="1" si="255"/>
        <v>1.3063632429154439</v>
      </c>
      <c r="AC256" s="152">
        <f t="shared" ca="1" si="254"/>
        <v>0.9983913071046816</v>
      </c>
      <c r="AD256" s="152">
        <f t="shared" ca="1" si="254"/>
        <v>0.7073042729724458</v>
      </c>
      <c r="AE256" s="152">
        <f t="shared" ca="1" si="254"/>
        <v>0.4529934081641207</v>
      </c>
      <c r="AF256" s="152">
        <f t="shared" ca="1" si="254"/>
        <v>0.25098151628935911</v>
      </c>
      <c r="AG256" s="152">
        <f t="shared" ca="1" si="254"/>
        <v>0.65953515754580994</v>
      </c>
      <c r="AH256" s="152">
        <f t="shared" ca="1" si="254"/>
        <v>0.77306912686559304</v>
      </c>
      <c r="AI256" s="152">
        <f t="shared" ca="1" si="254"/>
        <v>0.5951843623346178</v>
      </c>
      <c r="AJ256" s="152">
        <f t="shared" ca="1" si="254"/>
        <v>0.47516647625780006</v>
      </c>
      <c r="AK256" s="152">
        <f t="shared" ca="1" si="254"/>
        <v>0.72848153103718483</v>
      </c>
      <c r="AL256" s="152">
        <f t="shared" ref="AL256" ca="1" si="256">IFERROR(AL253/AL254,"na")</f>
        <v>0.57452456533677021</v>
      </c>
      <c r="AM256" s="61"/>
    </row>
    <row r="257" spans="1:39" s="3" customFormat="1">
      <c r="A257" s="110"/>
      <c r="B257" s="35"/>
      <c r="C257"/>
      <c r="D257"/>
      <c r="E257"/>
      <c r="F257"/>
      <c r="G257"/>
      <c r="H25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65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61"/>
    </row>
    <row r="258" spans="1:39" s="3" customFormat="1">
      <c r="A258" s="39"/>
      <c r="B258"/>
      <c r="C258"/>
      <c r="D258" s="67" t="s">
        <v>409</v>
      </c>
      <c r="E258"/>
      <c r="F258" s="16">
        <v>0.03</v>
      </c>
      <c r="G258"/>
      <c r="H258"/>
      <c r="I258" s="165"/>
      <c r="J258" s="165"/>
      <c r="K258" s="165"/>
      <c r="L258" s="165"/>
      <c r="M258" s="165"/>
      <c r="N258" s="165"/>
      <c r="O258" s="165"/>
      <c r="P258" s="165"/>
      <c r="Q258" s="165"/>
      <c r="R258" s="77"/>
      <c r="S258" s="77"/>
      <c r="T258" s="77"/>
      <c r="U258" s="77"/>
      <c r="V258" s="77"/>
      <c r="W258" s="77"/>
      <c r="X258" s="77"/>
      <c r="Y258" s="77">
        <v>43.808</v>
      </c>
      <c r="Z258" s="77">
        <v>49.168999999999997</v>
      </c>
      <c r="AA258" s="77">
        <v>19.481999999999999</v>
      </c>
      <c r="AB258" s="77">
        <f>+AA258+54.6+133.6+30</f>
        <v>237.68199999999999</v>
      </c>
      <c r="AC258" s="77">
        <v>75</v>
      </c>
      <c r="AD258" s="77">
        <v>25</v>
      </c>
      <c r="AE258" s="72">
        <f t="shared" ref="AD258:AL259" si="257">+AD258</f>
        <v>25</v>
      </c>
      <c r="AF258" s="72">
        <f t="shared" si="257"/>
        <v>25</v>
      </c>
      <c r="AG258" s="72">
        <f t="shared" si="257"/>
        <v>25</v>
      </c>
      <c r="AH258" s="72">
        <f t="shared" si="257"/>
        <v>25</v>
      </c>
      <c r="AI258" s="72">
        <f t="shared" si="257"/>
        <v>25</v>
      </c>
      <c r="AJ258" s="72">
        <f t="shared" si="257"/>
        <v>25</v>
      </c>
      <c r="AK258" s="72">
        <f t="shared" si="257"/>
        <v>25</v>
      </c>
      <c r="AL258" s="72">
        <f t="shared" si="257"/>
        <v>25</v>
      </c>
    </row>
    <row r="259" spans="1:39" s="3" customFormat="1">
      <c r="A259" s="39"/>
      <c r="B259"/>
      <c r="C259"/>
      <c r="D259" s="67" t="s">
        <v>408</v>
      </c>
      <c r="E259"/>
      <c r="F259" s="16">
        <v>6.7500000000000004E-2</v>
      </c>
      <c r="G259"/>
      <c r="H259"/>
      <c r="I259" s="165"/>
      <c r="J259" s="165"/>
      <c r="K259" s="165"/>
      <c r="L259" s="165"/>
      <c r="M259" s="165"/>
      <c r="N259" s="165"/>
      <c r="O259" s="165"/>
      <c r="P259" s="165"/>
      <c r="Q259" s="165"/>
      <c r="R259" s="77"/>
      <c r="S259" s="77"/>
      <c r="T259" s="77"/>
      <c r="U259" s="77"/>
      <c r="V259" s="77"/>
      <c r="W259" s="77"/>
      <c r="X259" s="77"/>
      <c r="Y259" s="77">
        <v>0</v>
      </c>
      <c r="Z259" s="77">
        <v>32.274000000000001</v>
      </c>
      <c r="AA259" s="77">
        <v>32.572000000000003</v>
      </c>
      <c r="AB259" s="77">
        <f>+AA259</f>
        <v>32.572000000000003</v>
      </c>
      <c r="AC259" s="72">
        <f>+AB259</f>
        <v>32.572000000000003</v>
      </c>
      <c r="AD259" s="72">
        <f t="shared" si="257"/>
        <v>32.572000000000003</v>
      </c>
      <c r="AE259" s="72">
        <f t="shared" si="257"/>
        <v>32.572000000000003</v>
      </c>
      <c r="AF259" s="72">
        <f t="shared" si="257"/>
        <v>32.572000000000003</v>
      </c>
      <c r="AG259" s="72">
        <f t="shared" si="257"/>
        <v>32.572000000000003</v>
      </c>
      <c r="AH259" s="72">
        <f t="shared" si="257"/>
        <v>32.572000000000003</v>
      </c>
      <c r="AI259" s="72">
        <f t="shared" si="257"/>
        <v>32.572000000000003</v>
      </c>
      <c r="AJ259" s="72">
        <f t="shared" si="257"/>
        <v>32.572000000000003</v>
      </c>
      <c r="AK259" s="72">
        <f t="shared" si="257"/>
        <v>32.572000000000003</v>
      </c>
      <c r="AL259" s="72">
        <f t="shared" si="257"/>
        <v>32.572000000000003</v>
      </c>
    </row>
    <row r="260" spans="1:39" s="3" customFormat="1">
      <c r="A260" s="39"/>
      <c r="B260"/>
      <c r="C260"/>
      <c r="D260" s="67" t="s">
        <v>131</v>
      </c>
      <c r="E260"/>
      <c r="F260" s="16">
        <f>+DCF!C29</f>
        <v>4.7500000000000001E-2</v>
      </c>
      <c r="G260"/>
      <c r="H260"/>
      <c r="I260" s="165"/>
      <c r="J260" s="165"/>
      <c r="K260" s="165"/>
      <c r="L260" s="165"/>
      <c r="M260" s="165"/>
      <c r="N260" s="165"/>
      <c r="O260" s="165"/>
      <c r="P260" s="165"/>
      <c r="Q260" s="165"/>
      <c r="R260" s="77"/>
      <c r="S260" s="77"/>
      <c r="T260" s="77"/>
      <c r="U260" s="77"/>
      <c r="V260" s="77"/>
      <c r="W260" s="77"/>
      <c r="X260" s="77"/>
      <c r="Y260" s="77">
        <v>0</v>
      </c>
      <c r="Z260" s="77">
        <v>0</v>
      </c>
      <c r="AA260" s="77">
        <v>0</v>
      </c>
      <c r="AB260" s="77">
        <v>0</v>
      </c>
      <c r="AC260" s="72">
        <f t="shared" ref="AC260:AL260" ca="1" si="258">+AC261-SUM(AC258:AC259)</f>
        <v>151.19593825931321</v>
      </c>
      <c r="AD260" s="72">
        <f t="shared" ca="1" si="258"/>
        <v>185.52123140367428</v>
      </c>
      <c r="AE260" s="72">
        <f t="shared" ca="1" si="258"/>
        <v>222.39129029657403</v>
      </c>
      <c r="AF260" s="72">
        <f t="shared" ca="1" si="258"/>
        <v>287.84261303073527</v>
      </c>
      <c r="AG260" s="72">
        <f t="shared" ca="1" si="258"/>
        <v>442.8834475081627</v>
      </c>
      <c r="AH260" s="72">
        <f t="shared" ca="1" si="258"/>
        <v>600.67662391218801</v>
      </c>
      <c r="AI260" s="72">
        <f t="shared" ca="1" si="258"/>
        <v>806.03955704421844</v>
      </c>
      <c r="AJ260" s="72">
        <f t="shared" ca="1" si="258"/>
        <v>1073.0842439277772</v>
      </c>
      <c r="AK260" s="72">
        <f t="shared" ca="1" si="258"/>
        <v>1419.5239759674287</v>
      </c>
      <c r="AL260" s="72">
        <f t="shared" ca="1" si="258"/>
        <v>1776.0915065768081</v>
      </c>
    </row>
    <row r="261" spans="1:39" s="3" customFormat="1">
      <c r="A261" s="39"/>
      <c r="B261"/>
      <c r="C261"/>
      <c r="D261" s="175" t="s">
        <v>174</v>
      </c>
      <c r="E261" s="2"/>
      <c r="F261" s="2"/>
      <c r="G261" s="2"/>
      <c r="H261" s="2"/>
      <c r="I261" s="2"/>
      <c r="J261" s="2"/>
      <c r="K261" s="2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>
        <f>SUM(Y258:Y260)</f>
        <v>43.808</v>
      </c>
      <c r="Z261" s="210">
        <f>SUM(Z258:Z260)</f>
        <v>81.442999999999998</v>
      </c>
      <c r="AA261" s="210">
        <f>SUM(AA258:AA260)</f>
        <v>52.054000000000002</v>
      </c>
      <c r="AB261" s="210">
        <f>SUM(AB258:AB260)</f>
        <v>270.25400000000002</v>
      </c>
      <c r="AC261" s="98">
        <f ca="1">+AC252</f>
        <v>258.76793825931321</v>
      </c>
      <c r="AD261" s="98">
        <f ca="1">+AD252</f>
        <v>243.09323140367428</v>
      </c>
      <c r="AE261" s="98">
        <f ca="1">+AE252</f>
        <v>279.96329029657403</v>
      </c>
      <c r="AF261" s="98">
        <f ca="1">+AF252</f>
        <v>345.41461303073527</v>
      </c>
      <c r="AG261" s="98">
        <f ca="1">+AG252</f>
        <v>500.45544750816271</v>
      </c>
      <c r="AH261" s="98">
        <f ca="1">+AH252</f>
        <v>658.24862391218801</v>
      </c>
      <c r="AI261" s="98">
        <f ca="1">+AI252</f>
        <v>863.61155704421844</v>
      </c>
      <c r="AJ261" s="98">
        <f ca="1">+AJ252</f>
        <v>1130.656243927777</v>
      </c>
      <c r="AK261" s="98">
        <f ca="1">+AK252</f>
        <v>1477.0959759674288</v>
      </c>
      <c r="AL261" s="98">
        <f ca="1">+AL252</f>
        <v>1833.6635065768082</v>
      </c>
    </row>
    <row r="262" spans="1:39" s="94" customFormat="1">
      <c r="A262" s="211"/>
      <c r="B262" s="60"/>
      <c r="C262" s="60"/>
      <c r="D262" s="212" t="s">
        <v>121</v>
      </c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7"/>
      <c r="U262" s="7"/>
      <c r="V262" s="7"/>
      <c r="W262" s="7"/>
      <c r="X262" s="7"/>
      <c r="Y262" s="83" t="b">
        <f>ABS(Y261-Y252)&lt;1</f>
        <v>1</v>
      </c>
      <c r="Z262" s="83" t="b">
        <f>ABS(Z261-Z252)&lt;1</f>
        <v>1</v>
      </c>
      <c r="AA262" s="83" t="b">
        <f>ABS(AA261-AA252)&lt;1</f>
        <v>1</v>
      </c>
      <c r="AB262" s="83" t="b">
        <f>ABS(AB261-AB252)&lt;1</f>
        <v>1</v>
      </c>
      <c r="AC262" s="83" t="b">
        <f ca="1">ABS(AC261-AC252)&lt;1</f>
        <v>1</v>
      </c>
      <c r="AD262" s="83" t="b">
        <f ca="1">ABS(AD261-AD252)&lt;1</f>
        <v>1</v>
      </c>
      <c r="AE262" s="83" t="b">
        <f ca="1">ABS(AE261-AE252)&lt;1</f>
        <v>1</v>
      </c>
      <c r="AF262" s="83" t="b">
        <f ca="1">ABS(AF261-AF252)&lt;1</f>
        <v>1</v>
      </c>
      <c r="AG262" s="83" t="b">
        <f ca="1">ABS(AG261-AG252)&lt;1</f>
        <v>1</v>
      </c>
      <c r="AH262" s="83" t="b">
        <f ca="1">ABS(AH261-AH252)&lt;1</f>
        <v>1</v>
      </c>
      <c r="AI262" s="83" t="b">
        <f ca="1">ABS(AI261-AI252)&lt;1</f>
        <v>1</v>
      </c>
      <c r="AJ262" s="83" t="b">
        <f ca="1">ABS(AJ261-AJ252)&lt;1</f>
        <v>1</v>
      </c>
      <c r="AK262" s="83" t="b">
        <f ca="1">ABS(AK261-AK252)&lt;1</f>
        <v>1</v>
      </c>
      <c r="AL262" s="83" t="b">
        <f ca="1">ABS(AL261-AL252)&lt;1</f>
        <v>1</v>
      </c>
    </row>
    <row r="263" spans="1:39" s="3" customFormat="1">
      <c r="A263" s="39"/>
      <c r="B263"/>
      <c r="C263"/>
      <c r="D263" s="67" t="s">
        <v>175</v>
      </c>
      <c r="E263"/>
      <c r="F263"/>
      <c r="G263"/>
      <c r="H263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>
        <f t="shared" ref="Y263:AL263" si="259">+AVERAGE(X261:Y261)</f>
        <v>43.808</v>
      </c>
      <c r="Z263" s="7">
        <f t="shared" si="259"/>
        <v>62.625500000000002</v>
      </c>
      <c r="AA263" s="7">
        <f t="shared" si="259"/>
        <v>66.748500000000007</v>
      </c>
      <c r="AB263" s="7">
        <f t="shared" si="259"/>
        <v>161.154</v>
      </c>
      <c r="AC263" s="7">
        <f t="shared" ca="1" si="259"/>
        <v>264.51096912965659</v>
      </c>
      <c r="AD263" s="7">
        <f t="shared" ca="1" si="259"/>
        <v>250.93058483149375</v>
      </c>
      <c r="AE263" s="7">
        <f t="shared" ca="1" si="259"/>
        <v>261.52826085012418</v>
      </c>
      <c r="AF263" s="7">
        <f t="shared" ca="1" si="259"/>
        <v>312.68895166365462</v>
      </c>
      <c r="AG263" s="7">
        <f t="shared" ca="1" si="259"/>
        <v>422.93503026944899</v>
      </c>
      <c r="AH263" s="7">
        <f t="shared" ca="1" si="259"/>
        <v>579.35203571017541</v>
      </c>
      <c r="AI263" s="7">
        <f t="shared" ca="1" si="259"/>
        <v>760.93009047820328</v>
      </c>
      <c r="AJ263" s="7">
        <f t="shared" ca="1" si="259"/>
        <v>997.13390048599774</v>
      </c>
      <c r="AK263" s="7">
        <f t="shared" ca="1" si="259"/>
        <v>1303.8761099476028</v>
      </c>
      <c r="AL263" s="7">
        <f t="shared" ca="1" si="259"/>
        <v>1655.3797412721185</v>
      </c>
    </row>
    <row r="264" spans="1:39" s="3" customFormat="1">
      <c r="A264" s="39"/>
      <c r="B264"/>
      <c r="C264"/>
      <c r="D264" s="67" t="s">
        <v>176</v>
      </c>
      <c r="E264"/>
      <c r="F264"/>
      <c r="G264"/>
      <c r="H264"/>
      <c r="I264" s="99"/>
      <c r="J264" s="99"/>
      <c r="K264" s="99"/>
      <c r="L264" s="99"/>
      <c r="M264" s="7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  <c r="Y264" s="99">
        <f t="shared" ref="Y264:AL264" si="260">+SUMPRODUCT(Y258:Y260,$F$258:$F$260)/Y261</f>
        <v>2.9999999999999995E-2</v>
      </c>
      <c r="Z264" s="99">
        <f t="shared" si="260"/>
        <v>4.4860393158405273E-2</v>
      </c>
      <c r="AA264" s="99">
        <f t="shared" si="260"/>
        <v>5.3465055519268459E-2</v>
      </c>
      <c r="AB264" s="99">
        <f t="shared" si="260"/>
        <v>3.4519637082152339E-2</v>
      </c>
      <c r="AC264" s="99">
        <f t="shared" ca="1" si="260"/>
        <v>4.4945355848770005E-2</v>
      </c>
      <c r="AD264" s="99">
        <f t="shared" ca="1" si="260"/>
        <v>4.8380073866165108E-2</v>
      </c>
      <c r="AE264" s="99">
        <f t="shared" ca="1" si="260"/>
        <v>4.8264171616119268E-2</v>
      </c>
      <c r="AF264" s="99">
        <f t="shared" ca="1" si="260"/>
        <v>4.8119371595552511E-2</v>
      </c>
      <c r="AG264" s="99">
        <f t="shared" ca="1" si="260"/>
        <v>4.792749060094207E-2</v>
      </c>
      <c r="AH264" s="99">
        <f t="shared" ca="1" si="260"/>
        <v>4.7825013972271575E-2</v>
      </c>
      <c r="AI264" s="99">
        <f t="shared" ca="1" si="260"/>
        <v>4.7747727115570605E-2</v>
      </c>
      <c r="AJ264" s="99">
        <f t="shared" ca="1" si="260"/>
        <v>4.7689217546136572E-2</v>
      </c>
      <c r="AK264" s="99">
        <f t="shared" ca="1" si="260"/>
        <v>4.7644838252544744E-2</v>
      </c>
      <c r="AL264" s="99">
        <f t="shared" ca="1" si="260"/>
        <v>4.7616673533193335E-2</v>
      </c>
    </row>
    <row r="265" spans="1:39" s="3" customFormat="1">
      <c r="A265" s="39"/>
      <c r="B265"/>
      <c r="C265"/>
      <c r="D265" s="67" t="s">
        <v>177</v>
      </c>
      <c r="E265"/>
      <c r="F265"/>
      <c r="G265"/>
      <c r="H265"/>
      <c r="I265" s="99"/>
      <c r="J265" s="99"/>
      <c r="K265" s="99"/>
      <c r="L265" s="99"/>
      <c r="M265" s="7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  <c r="Y265" s="245">
        <f t="shared" ref="Y265:Z265" si="261">+Y267/Y263</f>
        <v>0.13011322132943756</v>
      </c>
      <c r="Z265" s="245">
        <f t="shared" si="261"/>
        <v>4.3576498391230407E-2</v>
      </c>
      <c r="AA265" s="245">
        <f t="shared" ref="AA265" si="262">+AA267/AA263</f>
        <v>6.3986456624493426E-2</v>
      </c>
      <c r="AB265" s="213">
        <f>+AB264+0.004</f>
        <v>3.8519637082152336E-2</v>
      </c>
      <c r="AC265" s="213">
        <f t="shared" ref="AC265:AL265" ca="1" si="263">+AC264+0.004</f>
        <v>4.8945355848770009E-2</v>
      </c>
      <c r="AD265" s="213">
        <f t="shared" ca="1" si="263"/>
        <v>5.2380073866165111E-2</v>
      </c>
      <c r="AE265" s="213">
        <f t="shared" ca="1" si="263"/>
        <v>5.2264171616119265E-2</v>
      </c>
      <c r="AF265" s="213">
        <f t="shared" ca="1" si="263"/>
        <v>5.2119371595552508E-2</v>
      </c>
      <c r="AG265" s="213">
        <f t="shared" ca="1" si="263"/>
        <v>5.1927490600942067E-2</v>
      </c>
      <c r="AH265" s="213">
        <f t="shared" ca="1" si="263"/>
        <v>5.1825013972271572E-2</v>
      </c>
      <c r="AI265" s="213">
        <f t="shared" ca="1" si="263"/>
        <v>5.1747727115570602E-2</v>
      </c>
      <c r="AJ265" s="213">
        <f t="shared" ca="1" si="263"/>
        <v>5.1689217546136576E-2</v>
      </c>
      <c r="AK265" s="213">
        <f t="shared" ca="1" si="263"/>
        <v>5.1644838252544747E-2</v>
      </c>
      <c r="AL265" s="213">
        <f t="shared" ca="1" si="263"/>
        <v>5.1616673533193339E-2</v>
      </c>
    </row>
    <row r="266" spans="1:39" s="3" customFormat="1">
      <c r="A266" s="39"/>
      <c r="B266"/>
      <c r="C266"/>
      <c r="D266" s="67" t="s">
        <v>289</v>
      </c>
      <c r="E266"/>
      <c r="F266"/>
      <c r="G266"/>
      <c r="H266"/>
      <c r="I266" s="99"/>
      <c r="J266" s="99"/>
      <c r="K266" s="99"/>
      <c r="L266" s="99"/>
      <c r="M266" s="7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  <c r="Y266" s="99">
        <f t="shared" ref="Y266:Z266" si="264">+Y265-Y264</f>
        <v>0.10011322132943756</v>
      </c>
      <c r="Z266" s="99">
        <f t="shared" si="264"/>
        <v>-1.283894767174866E-3</v>
      </c>
      <c r="AA266" s="99">
        <f t="shared" ref="AA266" si="265">+AA265-AA264</f>
        <v>1.0521401105224967E-2</v>
      </c>
      <c r="AB266" s="99">
        <f t="shared" ref="AB266:AL266" si="266">+AB265-AB264</f>
        <v>3.9999999999999966E-3</v>
      </c>
      <c r="AC266" s="99">
        <f t="shared" ca="1" si="266"/>
        <v>4.0000000000000036E-3</v>
      </c>
      <c r="AD266" s="99">
        <f t="shared" ca="1" si="266"/>
        <v>4.0000000000000036E-3</v>
      </c>
      <c r="AE266" s="99">
        <f t="shared" ca="1" si="266"/>
        <v>3.9999999999999966E-3</v>
      </c>
      <c r="AF266" s="99">
        <f t="shared" ca="1" si="266"/>
        <v>3.9999999999999966E-3</v>
      </c>
      <c r="AG266" s="99">
        <f t="shared" ca="1" si="266"/>
        <v>3.9999999999999966E-3</v>
      </c>
      <c r="AH266" s="99">
        <f t="shared" ca="1" si="266"/>
        <v>3.9999999999999966E-3</v>
      </c>
      <c r="AI266" s="99">
        <f t="shared" ca="1" si="266"/>
        <v>3.9999999999999966E-3</v>
      </c>
      <c r="AJ266" s="99">
        <f t="shared" ca="1" si="266"/>
        <v>4.0000000000000036E-3</v>
      </c>
      <c r="AK266" s="99">
        <f t="shared" ca="1" si="266"/>
        <v>4.0000000000000036E-3</v>
      </c>
      <c r="AL266" s="99">
        <f t="shared" ca="1" si="266"/>
        <v>4.0000000000000036E-3</v>
      </c>
    </row>
    <row r="267" spans="1:39" s="3" customFormat="1">
      <c r="A267" s="39"/>
      <c r="B267"/>
      <c r="C267"/>
      <c r="D267" s="67" t="s">
        <v>110</v>
      </c>
      <c r="E267"/>
      <c r="F267"/>
      <c r="G267"/>
      <c r="H26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>
        <f>-Y136</f>
        <v>5.7</v>
      </c>
      <c r="Z267" s="7">
        <f>+Z269</f>
        <v>2.7290000000000001</v>
      </c>
      <c r="AA267" s="7">
        <f>+AA269</f>
        <v>4.2709999999999999</v>
      </c>
      <c r="AB267" s="66">
        <f t="shared" ref="AB267:AK267" si="267">+AB265*AB263</f>
        <v>6.2075935943371778</v>
      </c>
      <c r="AC267" s="66">
        <f t="shared" ca="1" si="267"/>
        <v>12.94658350995406</v>
      </c>
      <c r="AD267" s="66">
        <f t="shared" ca="1" si="267"/>
        <v>13.143762568753653</v>
      </c>
      <c r="AE267" s="66">
        <f t="shared" ca="1" si="267"/>
        <v>13.668557907536096</v>
      </c>
      <c r="AF267" s="66">
        <f t="shared" ca="1" si="267"/>
        <v>16.297151665581772</v>
      </c>
      <c r="AG267" s="66">
        <f t="shared" ca="1" si="267"/>
        <v>21.96195480912596</v>
      </c>
      <c r="AH267" s="66">
        <f t="shared" ca="1" si="267"/>
        <v>30.024927345543819</v>
      </c>
      <c r="AI267" s="66">
        <f t="shared" ca="1" si="267"/>
        <v>39.376402676092511</v>
      </c>
      <c r="AJ267" s="66">
        <f t="shared" ca="1" si="267"/>
        <v>51.541071104848434</v>
      </c>
      <c r="AK267" s="66">
        <f t="shared" ca="1" si="267"/>
        <v>67.338470799601197</v>
      </c>
      <c r="AL267" s="66">
        <f t="shared" ref="AL267" ca="1" si="268">+AL265*AL263</f>
        <v>85.445195678704991</v>
      </c>
    </row>
    <row r="268" spans="1:39" s="3" customFormat="1">
      <c r="A268" s="110"/>
      <c r="B268" s="35"/>
      <c r="C268"/>
      <c r="D268" s="151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61"/>
    </row>
    <row r="269" spans="1:39" s="3" customFormat="1">
      <c r="A269" s="110"/>
      <c r="B269" s="35"/>
      <c r="C269"/>
      <c r="D269" s="151" t="s">
        <v>287</v>
      </c>
      <c r="E269"/>
      <c r="F269"/>
      <c r="G269"/>
      <c r="H269"/>
      <c r="I269"/>
      <c r="J269"/>
      <c r="K269"/>
      <c r="L269"/>
      <c r="M269"/>
      <c r="N269"/>
      <c r="O269"/>
      <c r="P269"/>
      <c r="Q269"/>
      <c r="R269" s="7"/>
      <c r="S269" s="7"/>
      <c r="T269" s="7"/>
      <c r="U269" s="7"/>
      <c r="V269" s="7"/>
      <c r="W269" s="7"/>
      <c r="X269" s="7"/>
      <c r="Y269" s="7"/>
      <c r="Z269" s="77">
        <v>2.7290000000000001</v>
      </c>
      <c r="AA269" s="77">
        <v>4.2709999999999999</v>
      </c>
      <c r="AB269" s="7">
        <f>+AB267</f>
        <v>6.2075935943371778</v>
      </c>
      <c r="AC269" s="7">
        <f t="shared" ref="AC269:AL269" ca="1" si="269">+AC267</f>
        <v>12.94658350995406</v>
      </c>
      <c r="AD269" s="7">
        <f t="shared" ca="1" si="269"/>
        <v>13.143762568753653</v>
      </c>
      <c r="AE269" s="7">
        <f t="shared" ca="1" si="269"/>
        <v>13.668557907536096</v>
      </c>
      <c r="AF269" s="7">
        <f t="shared" ca="1" si="269"/>
        <v>16.297151665581772</v>
      </c>
      <c r="AG269" s="7">
        <f t="shared" ca="1" si="269"/>
        <v>21.96195480912596</v>
      </c>
      <c r="AH269" s="7">
        <f t="shared" ca="1" si="269"/>
        <v>30.024927345543819</v>
      </c>
      <c r="AI269" s="7">
        <f t="shared" ca="1" si="269"/>
        <v>39.376402676092511</v>
      </c>
      <c r="AJ269" s="7">
        <f t="shared" ca="1" si="269"/>
        <v>51.541071104848434</v>
      </c>
      <c r="AK269" s="7">
        <f t="shared" ca="1" si="269"/>
        <v>67.338470799601197</v>
      </c>
      <c r="AL269" s="7">
        <f t="shared" ca="1" si="269"/>
        <v>85.445195678704991</v>
      </c>
      <c r="AM269" s="61"/>
    </row>
    <row r="270" spans="1:39" s="3" customFormat="1">
      <c r="A270" s="110"/>
      <c r="B270" s="35"/>
      <c r="C270"/>
      <c r="D270" s="151" t="s">
        <v>418</v>
      </c>
      <c r="E270"/>
      <c r="F270"/>
      <c r="G270"/>
      <c r="H270"/>
      <c r="I270"/>
      <c r="J270"/>
      <c r="K270"/>
      <c r="L270"/>
      <c r="M270"/>
      <c r="N270"/>
      <c r="O270"/>
      <c r="P270"/>
      <c r="Q270"/>
      <c r="R270" s="7"/>
      <c r="S270" s="7"/>
      <c r="T270" s="7"/>
      <c r="U270" s="7"/>
      <c r="V270" s="7"/>
      <c r="W270" s="7"/>
      <c r="X270" s="7"/>
      <c r="Y270" s="7"/>
      <c r="Z270" s="77">
        <v>0.77600000000000002</v>
      </c>
      <c r="AA270" s="77">
        <v>0.95199999999999996</v>
      </c>
      <c r="AB270" s="77">
        <f>0.02*AB341</f>
        <v>1.01034</v>
      </c>
      <c r="AC270" s="77">
        <f t="shared" ref="AC270:AL270" ca="1" si="270">0.02*AC341</f>
        <v>1.4098473800920022</v>
      </c>
      <c r="AD270" s="77">
        <f t="shared" ca="1" si="270"/>
        <v>1.6375941812895198</v>
      </c>
      <c r="AE270" s="77">
        <f t="shared" ca="1" si="270"/>
        <v>1.9503216549398019</v>
      </c>
      <c r="AF270" s="77">
        <f t="shared" ca="1" si="270"/>
        <v>2.304700079339693</v>
      </c>
      <c r="AG270" s="77">
        <f t="shared" ca="1" si="270"/>
        <v>2.7246357060476414</v>
      </c>
      <c r="AH270" s="77">
        <f t="shared" ca="1" si="270"/>
        <v>3.5333834053902411</v>
      </c>
      <c r="AI270" s="77">
        <f t="shared" ca="1" si="270"/>
        <v>4.1626021923470189</v>
      </c>
      <c r="AJ270" s="77">
        <f t="shared" ca="1" si="270"/>
        <v>4.8946805309822921</v>
      </c>
      <c r="AK270" s="77">
        <f t="shared" ca="1" si="270"/>
        <v>5.7475779429950009</v>
      </c>
      <c r="AL270" s="77">
        <f t="shared" ca="1" si="270"/>
        <v>6.7405782888162218</v>
      </c>
      <c r="AM270" s="61"/>
    </row>
    <row r="271" spans="1:39" s="3" customFormat="1">
      <c r="A271" s="110"/>
      <c r="B271" s="35"/>
      <c r="C271"/>
      <c r="D271" s="151" t="s">
        <v>419</v>
      </c>
      <c r="E271"/>
      <c r="F271"/>
      <c r="G271"/>
      <c r="H271"/>
      <c r="I271"/>
      <c r="J271"/>
      <c r="K271"/>
      <c r="L271"/>
      <c r="M271"/>
      <c r="N271"/>
      <c r="O271"/>
      <c r="P271"/>
      <c r="Q271"/>
      <c r="R271" s="7"/>
      <c r="S271" s="7"/>
      <c r="T271" s="7"/>
      <c r="U271" s="7"/>
      <c r="V271" s="7"/>
      <c r="W271" s="7"/>
      <c r="X271" s="7"/>
      <c r="Y271" s="7"/>
      <c r="Z271" s="77">
        <v>0.41099999999999998</v>
      </c>
      <c r="AA271" s="77">
        <v>0.61099999999999999</v>
      </c>
      <c r="AB271" s="77">
        <v>0</v>
      </c>
      <c r="AC271" s="77">
        <v>0</v>
      </c>
      <c r="AD271" s="77">
        <v>0</v>
      </c>
      <c r="AE271" s="77">
        <v>0</v>
      </c>
      <c r="AF271" s="77">
        <v>0</v>
      </c>
      <c r="AG271" s="77">
        <v>0</v>
      </c>
      <c r="AH271" s="77">
        <v>0</v>
      </c>
      <c r="AI271" s="77">
        <v>0</v>
      </c>
      <c r="AJ271" s="77">
        <v>0</v>
      </c>
      <c r="AK271" s="77">
        <v>0</v>
      </c>
      <c r="AL271" s="77">
        <v>0</v>
      </c>
      <c r="AM271" s="61"/>
    </row>
    <row r="272" spans="1:39" s="3" customFormat="1">
      <c r="A272" s="110"/>
      <c r="B272" s="35"/>
      <c r="C272"/>
      <c r="D272" s="151" t="s">
        <v>131</v>
      </c>
      <c r="E272"/>
      <c r="F272"/>
      <c r="G272"/>
      <c r="H272"/>
      <c r="I272"/>
      <c r="J272"/>
      <c r="K272"/>
      <c r="L272"/>
      <c r="M272"/>
      <c r="N272"/>
      <c r="O272"/>
      <c r="P272"/>
      <c r="Q272"/>
      <c r="R272" s="7"/>
      <c r="S272" s="7"/>
      <c r="T272" s="7"/>
      <c r="U272" s="7"/>
      <c r="V272" s="7"/>
      <c r="W272" s="7"/>
      <c r="X272" s="7"/>
      <c r="Y272" s="7"/>
      <c r="Z272" s="77">
        <f>-0.241-0.023-0.035+0.862</f>
        <v>0.56299999999999994</v>
      </c>
      <c r="AA272" s="77">
        <f>0-0.107-0.135+0.755</f>
        <v>0.51300000000000001</v>
      </c>
      <c r="AB272" s="77">
        <v>1</v>
      </c>
      <c r="AC272" s="77">
        <v>1</v>
      </c>
      <c r="AD272" s="77">
        <v>1</v>
      </c>
      <c r="AE272" s="77">
        <v>1</v>
      </c>
      <c r="AF272" s="77">
        <v>1</v>
      </c>
      <c r="AG272" s="77">
        <v>1</v>
      </c>
      <c r="AH272" s="77">
        <v>1</v>
      </c>
      <c r="AI272" s="77">
        <v>1</v>
      </c>
      <c r="AJ272" s="77">
        <v>1</v>
      </c>
      <c r="AK272" s="77">
        <v>1</v>
      </c>
      <c r="AL272" s="77">
        <v>1</v>
      </c>
      <c r="AM272" s="61"/>
    </row>
    <row r="273" spans="1:39" s="3" customFormat="1">
      <c r="A273" s="110"/>
      <c r="B273" s="35"/>
      <c r="C273"/>
      <c r="D273" s="242" t="s">
        <v>420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8"/>
      <c r="S273" s="8"/>
      <c r="T273" s="8"/>
      <c r="U273" s="8"/>
      <c r="V273" s="8"/>
      <c r="W273" s="8"/>
      <c r="X273" s="8"/>
      <c r="Y273" s="8"/>
      <c r="Z273" s="8">
        <f>SUM(Z269:Z272)</f>
        <v>4.4790000000000001</v>
      </c>
      <c r="AA273" s="8">
        <f>SUM(AA269:AA272)</f>
        <v>6.3469999999999995</v>
      </c>
      <c r="AB273" s="8">
        <f t="shared" ref="AB273:AL273" si="271">SUM(AB269:AB272)</f>
        <v>8.217933594337179</v>
      </c>
      <c r="AC273" s="8">
        <f t="shared" ca="1" si="271"/>
        <v>15.356430890046061</v>
      </c>
      <c r="AD273" s="8">
        <f t="shared" ca="1" si="271"/>
        <v>15.781356750043173</v>
      </c>
      <c r="AE273" s="8">
        <f t="shared" ca="1" si="271"/>
        <v>16.618879562475897</v>
      </c>
      <c r="AF273" s="8">
        <f t="shared" ca="1" si="271"/>
        <v>19.601851744921465</v>
      </c>
      <c r="AG273" s="8">
        <f t="shared" ca="1" si="271"/>
        <v>25.686590515173602</v>
      </c>
      <c r="AH273" s="8">
        <f t="shared" ca="1" si="271"/>
        <v>34.558310750934062</v>
      </c>
      <c r="AI273" s="8">
        <f t="shared" ca="1" si="271"/>
        <v>44.539004868439527</v>
      </c>
      <c r="AJ273" s="8">
        <f t="shared" ca="1" si="271"/>
        <v>57.435751635830727</v>
      </c>
      <c r="AK273" s="8">
        <f t="shared" ca="1" si="271"/>
        <v>74.086048742596205</v>
      </c>
      <c r="AL273" s="8">
        <f t="shared" ca="1" si="271"/>
        <v>93.185773967521214</v>
      </c>
      <c r="AM273" s="61"/>
    </row>
    <row r="274" spans="1:39" s="3" customFormat="1">
      <c r="A274" s="110"/>
      <c r="B274" s="35"/>
      <c r="C274"/>
      <c r="D274" s="151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61"/>
    </row>
    <row r="275" spans="1:39" s="3" customFormat="1">
      <c r="A275" s="110"/>
      <c r="B275" s="35"/>
      <c r="C275"/>
      <c r="D275" s="151" t="s">
        <v>410</v>
      </c>
      <c r="E275"/>
      <c r="F275"/>
      <c r="G275"/>
      <c r="H275"/>
      <c r="I275"/>
      <c r="J275"/>
      <c r="K275"/>
      <c r="L275"/>
      <c r="M275"/>
      <c r="N275"/>
      <c r="O275"/>
      <c r="P275"/>
      <c r="Q275"/>
      <c r="R275" s="7"/>
      <c r="S275" s="7"/>
      <c r="T275" s="7"/>
      <c r="U275" s="7"/>
      <c r="V275" s="7"/>
      <c r="W275" s="7"/>
      <c r="X275" s="7"/>
      <c r="Y275" s="7"/>
      <c r="Z275" s="7"/>
      <c r="AA275" s="77"/>
      <c r="AB275" s="77">
        <v>39.412385</v>
      </c>
      <c r="AC275" s="77">
        <f>+AB275/2</f>
        <v>19.7061925</v>
      </c>
      <c r="AD275" s="77">
        <v>0</v>
      </c>
      <c r="AE275" s="77">
        <v>0</v>
      </c>
      <c r="AF275" s="77">
        <v>0</v>
      </c>
      <c r="AG275" s="77">
        <v>0</v>
      </c>
      <c r="AH275" s="77">
        <v>0</v>
      </c>
      <c r="AI275" s="77">
        <v>0</v>
      </c>
      <c r="AJ275" s="77">
        <v>0</v>
      </c>
      <c r="AK275" s="77">
        <v>0</v>
      </c>
      <c r="AL275" s="77">
        <v>0</v>
      </c>
      <c r="AM275" s="61"/>
    </row>
    <row r="276" spans="1:39" s="3" customFormat="1">
      <c r="A276" s="110"/>
      <c r="B276" s="35"/>
      <c r="C276"/>
      <c r="D276" s="151" t="s">
        <v>411</v>
      </c>
      <c r="E276"/>
      <c r="F276"/>
      <c r="G276"/>
      <c r="H276"/>
      <c r="I276"/>
      <c r="J276"/>
      <c r="K276"/>
      <c r="L276"/>
      <c r="M276"/>
      <c r="N276"/>
      <c r="O276"/>
      <c r="P276"/>
      <c r="Q276"/>
      <c r="R276" s="7"/>
      <c r="S276" s="7"/>
      <c r="T276" s="7"/>
      <c r="U276" s="7"/>
      <c r="V276" s="7"/>
      <c r="W276" s="7"/>
      <c r="X276" s="7"/>
      <c r="Y276" s="7"/>
      <c r="Z276" s="7"/>
      <c r="AA276" s="77"/>
      <c r="AB276" s="77">
        <v>19.665641999999998</v>
      </c>
      <c r="AC276" s="77">
        <f>+AB276/2</f>
        <v>9.8328209999999991</v>
      </c>
      <c r="AD276" s="77">
        <v>0</v>
      </c>
      <c r="AE276" s="77">
        <v>0</v>
      </c>
      <c r="AF276" s="77">
        <v>0</v>
      </c>
      <c r="AG276" s="77">
        <v>0</v>
      </c>
      <c r="AH276" s="77">
        <v>0</v>
      </c>
      <c r="AI276" s="77">
        <v>0</v>
      </c>
      <c r="AJ276" s="77">
        <v>0</v>
      </c>
      <c r="AK276" s="77">
        <v>0</v>
      </c>
      <c r="AL276" s="77">
        <v>0</v>
      </c>
      <c r="AM276" s="61"/>
    </row>
    <row r="277" spans="1:39" s="3" customFormat="1">
      <c r="A277" s="110"/>
      <c r="B277" s="35"/>
      <c r="C277"/>
      <c r="D277" s="151" t="s">
        <v>412</v>
      </c>
      <c r="E277"/>
      <c r="F277"/>
      <c r="G277"/>
      <c r="H277"/>
      <c r="I277"/>
      <c r="J277"/>
      <c r="K277"/>
      <c r="L277"/>
      <c r="M277"/>
      <c r="N277"/>
      <c r="O277"/>
      <c r="P277"/>
      <c r="Q277"/>
      <c r="R277" s="7"/>
      <c r="S277" s="7"/>
      <c r="T277" s="7"/>
      <c r="U277" s="7"/>
      <c r="V277" s="7"/>
      <c r="W277" s="7"/>
      <c r="X277" s="7"/>
      <c r="Y277" s="7"/>
      <c r="Z277" s="7"/>
      <c r="AA277" s="77"/>
      <c r="AB277" s="77">
        <v>5.8428820000000004</v>
      </c>
      <c r="AC277" s="77">
        <f>+AB277/2</f>
        <v>2.9214410000000002</v>
      </c>
      <c r="AD277" s="77">
        <v>0</v>
      </c>
      <c r="AE277" s="77">
        <v>0</v>
      </c>
      <c r="AF277" s="77">
        <v>0</v>
      </c>
      <c r="AG277" s="77">
        <v>0</v>
      </c>
      <c r="AH277" s="77">
        <v>0</v>
      </c>
      <c r="AI277" s="77">
        <v>0</v>
      </c>
      <c r="AJ277" s="77">
        <v>0</v>
      </c>
      <c r="AK277" s="77">
        <v>0</v>
      </c>
      <c r="AL277" s="77">
        <v>0</v>
      </c>
      <c r="AM277" s="61"/>
    </row>
    <row r="278" spans="1:39" s="3" customFormat="1">
      <c r="A278" s="110"/>
      <c r="B278" s="35"/>
      <c r="C278"/>
      <c r="D278" s="242" t="s">
        <v>416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>
        <f>SUM(AB275:AB277)</f>
        <v>64.920908999999995</v>
      </c>
      <c r="AC278" s="8">
        <f t="shared" ref="AC278" si="272">SUM(AC275:AC277)</f>
        <v>32.460454499999997</v>
      </c>
      <c r="AD278" s="8">
        <f t="shared" ref="AD278" si="273">SUM(AD275:AD277)</f>
        <v>0</v>
      </c>
      <c r="AE278" s="8">
        <f t="shared" ref="AE278:AL278" si="274">SUM(AE275:AE277)</f>
        <v>0</v>
      </c>
      <c r="AF278" s="8">
        <f t="shared" si="274"/>
        <v>0</v>
      </c>
      <c r="AG278" s="8">
        <f t="shared" si="274"/>
        <v>0</v>
      </c>
      <c r="AH278" s="8">
        <f t="shared" si="274"/>
        <v>0</v>
      </c>
      <c r="AI278" s="8">
        <f t="shared" si="274"/>
        <v>0</v>
      </c>
      <c r="AJ278" s="8">
        <f t="shared" si="274"/>
        <v>0</v>
      </c>
      <c r="AK278" s="8">
        <f t="shared" si="274"/>
        <v>0</v>
      </c>
      <c r="AL278" s="8">
        <f t="shared" si="274"/>
        <v>0</v>
      </c>
      <c r="AM278" s="61"/>
    </row>
    <row r="279" spans="1:39" s="3" customFormat="1">
      <c r="A279" s="110"/>
      <c r="B279" s="35"/>
      <c r="C279"/>
      <c r="D279" s="151" t="s">
        <v>421</v>
      </c>
      <c r="E279"/>
      <c r="F279"/>
      <c r="G279"/>
      <c r="H279"/>
      <c r="I279"/>
      <c r="J279"/>
      <c r="K279"/>
      <c r="L279"/>
      <c r="M279"/>
      <c r="N279"/>
      <c r="O279"/>
      <c r="P279"/>
      <c r="Q279"/>
      <c r="R279" s="7"/>
      <c r="S279" s="7"/>
      <c r="T279" s="7"/>
      <c r="U279" s="7"/>
      <c r="V279" s="7"/>
      <c r="W279" s="7"/>
      <c r="X279" s="7"/>
      <c r="Y279" s="7"/>
      <c r="Z279" s="7"/>
      <c r="AA279" s="243"/>
      <c r="AB279" s="243">
        <v>19.064051670000001</v>
      </c>
      <c r="AC279" s="243">
        <v>19.064051670000001</v>
      </c>
      <c r="AD279" s="243">
        <v>19.064051670000001</v>
      </c>
      <c r="AE279" s="243">
        <v>19.064051670000001</v>
      </c>
      <c r="AF279" s="243">
        <v>19.064051670000001</v>
      </c>
      <c r="AG279" s="243">
        <v>19.064051670000001</v>
      </c>
      <c r="AH279" s="243">
        <v>19.064051670000001</v>
      </c>
      <c r="AI279" s="243">
        <v>19.064051670000001</v>
      </c>
      <c r="AJ279" s="243">
        <v>19.064051670000001</v>
      </c>
      <c r="AK279" s="243">
        <v>19.064051670000001</v>
      </c>
      <c r="AL279" s="243">
        <v>19.064051670000001</v>
      </c>
      <c r="AM279" s="61"/>
    </row>
    <row r="280" spans="1:39" s="3" customFormat="1">
      <c r="A280" s="110"/>
      <c r="B280" s="35"/>
      <c r="C280"/>
      <c r="D280" s="239" t="s">
        <v>424</v>
      </c>
      <c r="E280"/>
      <c r="F280"/>
      <c r="G280"/>
      <c r="H280"/>
      <c r="I280"/>
      <c r="J280"/>
      <c r="K280"/>
      <c r="L280"/>
      <c r="M280"/>
      <c r="N280"/>
      <c r="O280"/>
      <c r="P280"/>
      <c r="Q280"/>
      <c r="R280" s="7"/>
      <c r="S280" s="7"/>
      <c r="T280" s="7"/>
      <c r="U280" s="7"/>
      <c r="V280" s="7"/>
      <c r="W280" s="7"/>
      <c r="X280" s="7"/>
      <c r="Y280" s="65"/>
      <c r="Z280" s="7"/>
      <c r="AA280" s="244"/>
      <c r="AB280" s="72">
        <f>+AB279*AB278</f>
        <v>1237.655563639368</v>
      </c>
      <c r="AC280" s="72">
        <f t="shared" ref="AC280" si="275">+AC279*AC278</f>
        <v>618.82778181968399</v>
      </c>
      <c r="AD280" s="72">
        <f t="shared" ref="AD280" si="276">+AD279*AD278</f>
        <v>0</v>
      </c>
      <c r="AE280" s="72">
        <f t="shared" ref="AE280:AL280" si="277">+AE279*AE278</f>
        <v>0</v>
      </c>
      <c r="AF280" s="72">
        <f t="shared" si="277"/>
        <v>0</v>
      </c>
      <c r="AG280" s="72">
        <f t="shared" si="277"/>
        <v>0</v>
      </c>
      <c r="AH280" s="72">
        <f t="shared" si="277"/>
        <v>0</v>
      </c>
      <c r="AI280" s="72">
        <f t="shared" si="277"/>
        <v>0</v>
      </c>
      <c r="AJ280" s="72">
        <f t="shared" si="277"/>
        <v>0</v>
      </c>
      <c r="AK280" s="72">
        <f t="shared" si="277"/>
        <v>0</v>
      </c>
      <c r="AL280" s="72">
        <f t="shared" si="277"/>
        <v>0</v>
      </c>
      <c r="AM280" s="61"/>
    </row>
    <row r="281" spans="1:39" s="3" customFormat="1">
      <c r="A281" s="110"/>
      <c r="B281" s="35"/>
      <c r="C281"/>
      <c r="D281" s="151" t="s">
        <v>422</v>
      </c>
      <c r="E281"/>
      <c r="F281"/>
      <c r="G281"/>
      <c r="H281"/>
      <c r="I281"/>
      <c r="J281"/>
      <c r="K281"/>
      <c r="L281"/>
      <c r="M281"/>
      <c r="N281"/>
      <c r="O281"/>
      <c r="P281"/>
      <c r="Q281"/>
      <c r="R281" s="7"/>
      <c r="S281" s="7"/>
      <c r="T281" s="7"/>
      <c r="U281" s="7"/>
      <c r="V281" s="7"/>
      <c r="W281" s="7"/>
      <c r="X281" s="7"/>
      <c r="Y281" s="7"/>
      <c r="Z281" s="7"/>
      <c r="AA281" s="16"/>
      <c r="AB281" s="16">
        <v>0.05</v>
      </c>
      <c r="AC281" s="16">
        <v>0.05</v>
      </c>
      <c r="AD281" s="16">
        <v>0.05</v>
      </c>
      <c r="AE281" s="16">
        <v>0.05</v>
      </c>
      <c r="AF281" s="16">
        <v>0.05</v>
      </c>
      <c r="AG281" s="16">
        <v>0.05</v>
      </c>
      <c r="AH281" s="16">
        <v>0.05</v>
      </c>
      <c r="AI281" s="16">
        <v>0.05</v>
      </c>
      <c r="AJ281" s="16">
        <v>0.05</v>
      </c>
      <c r="AK281" s="16">
        <v>0.05</v>
      </c>
      <c r="AL281" s="16">
        <v>0.05</v>
      </c>
      <c r="AM281" s="61"/>
    </row>
    <row r="282" spans="1:39" s="3" customFormat="1">
      <c r="A282" s="110"/>
      <c r="B282" s="35"/>
      <c r="C282"/>
      <c r="D282" s="151" t="s">
        <v>423</v>
      </c>
      <c r="E282"/>
      <c r="F282"/>
      <c r="G282"/>
      <c r="H282"/>
      <c r="I282"/>
      <c r="J282"/>
      <c r="K282"/>
      <c r="L282"/>
      <c r="M282"/>
      <c r="N282"/>
      <c r="O282"/>
      <c r="P282"/>
      <c r="Q282"/>
      <c r="R282" s="7"/>
      <c r="S282" s="7"/>
      <c r="T282" s="7"/>
      <c r="U282" s="7"/>
      <c r="V282" s="7"/>
      <c r="W282" s="7"/>
      <c r="X282" s="7"/>
      <c r="Y282" s="7"/>
      <c r="Z282" s="7"/>
      <c r="AA282" s="244"/>
      <c r="AB282" s="72">
        <f>+AB280*AB281</f>
        <v>61.882778181968405</v>
      </c>
      <c r="AC282" s="72">
        <f t="shared" ref="AC282" si="278">+AC280*AC281</f>
        <v>30.941389090984202</v>
      </c>
      <c r="AD282" s="72">
        <f t="shared" ref="AD282" si="279">+AD280*AD281</f>
        <v>0</v>
      </c>
      <c r="AE282" s="72">
        <f t="shared" ref="AE282:AL282" si="280">+AE280*AE281</f>
        <v>0</v>
      </c>
      <c r="AF282" s="72">
        <f t="shared" si="280"/>
        <v>0</v>
      </c>
      <c r="AG282" s="72">
        <f t="shared" si="280"/>
        <v>0</v>
      </c>
      <c r="AH282" s="72">
        <f t="shared" si="280"/>
        <v>0</v>
      </c>
      <c r="AI282" s="72">
        <f t="shared" si="280"/>
        <v>0</v>
      </c>
      <c r="AJ282" s="72">
        <f t="shared" si="280"/>
        <v>0</v>
      </c>
      <c r="AK282" s="72">
        <f t="shared" si="280"/>
        <v>0</v>
      </c>
      <c r="AL282" s="72">
        <f t="shared" si="280"/>
        <v>0</v>
      </c>
      <c r="AM282" s="61"/>
    </row>
    <row r="283" spans="1:39" s="3" customFormat="1">
      <c r="A283" s="110"/>
      <c r="B283" s="35"/>
      <c r="C283"/>
      <c r="D283" s="151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 s="7"/>
      <c r="S283" s="7"/>
      <c r="T283" s="7"/>
      <c r="U283" s="7"/>
      <c r="V283" s="7"/>
      <c r="W283" s="7"/>
      <c r="X283" s="7"/>
      <c r="Y283" s="7"/>
      <c r="Z283" s="7"/>
      <c r="AA283" s="243"/>
      <c r="AB283" s="243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61"/>
    </row>
    <row r="284" spans="1:39" s="3" customFormat="1">
      <c r="A284" s="110"/>
      <c r="B284" s="35"/>
      <c r="C284"/>
      <c r="D284" s="151" t="s">
        <v>415</v>
      </c>
      <c r="E284"/>
      <c r="F284"/>
      <c r="G284"/>
      <c r="H284"/>
      <c r="I284"/>
      <c r="J284"/>
      <c r="K284"/>
      <c r="L284"/>
      <c r="M284"/>
      <c r="N284"/>
      <c r="O284"/>
      <c r="P284"/>
      <c r="Q284"/>
      <c r="R284" s="7"/>
      <c r="S284" s="7"/>
      <c r="T284" s="7"/>
      <c r="U284" s="7"/>
      <c r="V284" s="7"/>
      <c r="W284" s="7"/>
      <c r="X284" s="7"/>
      <c r="Y284" s="7"/>
      <c r="Z284" s="7"/>
      <c r="AA284" s="77"/>
      <c r="AB284" s="77">
        <v>39.412363999999997</v>
      </c>
      <c r="AC284" s="7">
        <f>+AB284-(AC275-AB275)</f>
        <v>59.118556499999997</v>
      </c>
      <c r="AD284" s="7">
        <f t="shared" ref="AD284" si="281">+AC284-(AD275-AC275)</f>
        <v>78.824748999999997</v>
      </c>
      <c r="AE284" s="7">
        <f t="shared" ref="AE284:AL284" si="282">+AD284-(AE275-AD275)</f>
        <v>78.824748999999997</v>
      </c>
      <c r="AF284" s="7">
        <f t="shared" si="282"/>
        <v>78.824748999999997</v>
      </c>
      <c r="AG284" s="7">
        <f t="shared" si="282"/>
        <v>78.824748999999997</v>
      </c>
      <c r="AH284" s="7">
        <f t="shared" si="282"/>
        <v>78.824748999999997</v>
      </c>
      <c r="AI284" s="7">
        <f t="shared" si="282"/>
        <v>78.824748999999997</v>
      </c>
      <c r="AJ284" s="7">
        <f t="shared" si="282"/>
        <v>78.824748999999997</v>
      </c>
      <c r="AK284" s="7">
        <f t="shared" si="282"/>
        <v>78.824748999999997</v>
      </c>
      <c r="AL284" s="7">
        <f t="shared" si="282"/>
        <v>78.824748999999997</v>
      </c>
      <c r="AM284" s="61"/>
    </row>
    <row r="285" spans="1:39" s="3" customFormat="1">
      <c r="A285" s="110"/>
      <c r="B285" s="35"/>
      <c r="C285"/>
      <c r="D285" s="151" t="s">
        <v>413</v>
      </c>
      <c r="E285"/>
      <c r="F285"/>
      <c r="G285"/>
      <c r="H285"/>
      <c r="I285"/>
      <c r="J285"/>
      <c r="K285"/>
      <c r="L285"/>
      <c r="M285"/>
      <c r="N285"/>
      <c r="O285"/>
      <c r="P285"/>
      <c r="Q285"/>
      <c r="R285" s="7"/>
      <c r="S285" s="7"/>
      <c r="T285" s="7"/>
      <c r="U285" s="7"/>
      <c r="V285" s="7"/>
      <c r="W285" s="7"/>
      <c r="X285" s="7"/>
      <c r="Y285" s="7"/>
      <c r="Z285" s="7"/>
      <c r="AA285" s="77"/>
      <c r="AB285" s="77">
        <f>39.331284-AB276</f>
        <v>19.665641999999998</v>
      </c>
      <c r="AC285" s="7">
        <f>+AB285-(AC276-AB276)</f>
        <v>29.498462999999997</v>
      </c>
      <c r="AD285" s="7">
        <f t="shared" ref="AD285" si="283">+AC285-(AD276-AC276)</f>
        <v>39.331283999999997</v>
      </c>
      <c r="AE285" s="7">
        <f t="shared" ref="AE285:AL285" si="284">+AD285-(AE276-AD276)</f>
        <v>39.331283999999997</v>
      </c>
      <c r="AF285" s="7">
        <f t="shared" si="284"/>
        <v>39.331283999999997</v>
      </c>
      <c r="AG285" s="7">
        <f t="shared" si="284"/>
        <v>39.331283999999997</v>
      </c>
      <c r="AH285" s="7">
        <f t="shared" si="284"/>
        <v>39.331283999999997</v>
      </c>
      <c r="AI285" s="7">
        <f t="shared" si="284"/>
        <v>39.331283999999997</v>
      </c>
      <c r="AJ285" s="7">
        <f t="shared" si="284"/>
        <v>39.331283999999997</v>
      </c>
      <c r="AK285" s="7">
        <f t="shared" si="284"/>
        <v>39.331283999999997</v>
      </c>
      <c r="AL285" s="7">
        <f t="shared" si="284"/>
        <v>39.331283999999997</v>
      </c>
      <c r="AM285" s="61"/>
    </row>
    <row r="286" spans="1:39" s="3" customFormat="1">
      <c r="A286" s="110"/>
      <c r="B286" s="35"/>
      <c r="C286"/>
      <c r="D286" s="151" t="s">
        <v>414</v>
      </c>
      <c r="E286"/>
      <c r="F286"/>
      <c r="G286"/>
      <c r="H286"/>
      <c r="I286"/>
      <c r="J286"/>
      <c r="K286"/>
      <c r="L286"/>
      <c r="M286"/>
      <c r="N286"/>
      <c r="O286"/>
      <c r="P286"/>
      <c r="Q286"/>
      <c r="R286" s="7"/>
      <c r="S286" s="7"/>
      <c r="T286" s="7"/>
      <c r="U286" s="7"/>
      <c r="V286" s="7"/>
      <c r="W286" s="7"/>
      <c r="X286" s="7"/>
      <c r="Y286" s="7"/>
      <c r="Z286" s="7"/>
      <c r="AA286" s="77"/>
      <c r="AB286" s="77">
        <f>11.685764-AB277</f>
        <v>5.8428820000000004</v>
      </c>
      <c r="AC286" s="7">
        <f>+AB286-(AC277-AB277)</f>
        <v>8.764323000000001</v>
      </c>
      <c r="AD286" s="7">
        <f t="shared" ref="AD286" si="285">+AC286-(AD277-AC277)</f>
        <v>11.685764000000001</v>
      </c>
      <c r="AE286" s="7">
        <f t="shared" ref="AE286:AL286" si="286">+AD286-(AE277-AD277)</f>
        <v>11.685764000000001</v>
      </c>
      <c r="AF286" s="7">
        <f t="shared" si="286"/>
        <v>11.685764000000001</v>
      </c>
      <c r="AG286" s="7">
        <f t="shared" si="286"/>
        <v>11.685764000000001</v>
      </c>
      <c r="AH286" s="7">
        <f t="shared" si="286"/>
        <v>11.685764000000001</v>
      </c>
      <c r="AI286" s="7">
        <f t="shared" si="286"/>
        <v>11.685764000000001</v>
      </c>
      <c r="AJ286" s="7">
        <f t="shared" si="286"/>
        <v>11.685764000000001</v>
      </c>
      <c r="AK286" s="7">
        <f t="shared" si="286"/>
        <v>11.685764000000001</v>
      </c>
      <c r="AL286" s="7">
        <f t="shared" si="286"/>
        <v>11.685764000000001</v>
      </c>
      <c r="AM286" s="61"/>
    </row>
    <row r="287" spans="1:39" s="3" customFormat="1">
      <c r="A287" s="110"/>
      <c r="B287" s="35"/>
      <c r="C287"/>
      <c r="D287" s="242" t="s">
        <v>417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>
        <f>SUM(AB284:AB286)</f>
        <v>64.920887999999991</v>
      </c>
      <c r="AC287" s="8">
        <f>SUM(AC284:AC286)</f>
        <v>97.381342500000002</v>
      </c>
      <c r="AD287" s="8">
        <f t="shared" ref="AD287" si="287">SUM(AD284:AD286)</f>
        <v>129.84179699999999</v>
      </c>
      <c r="AE287" s="8">
        <f t="shared" ref="AE287:AL287" si="288">SUM(AE284:AE286)</f>
        <v>129.84179699999999</v>
      </c>
      <c r="AF287" s="8">
        <f t="shared" si="288"/>
        <v>129.84179699999999</v>
      </c>
      <c r="AG287" s="8">
        <f t="shared" si="288"/>
        <v>129.84179699999999</v>
      </c>
      <c r="AH287" s="8">
        <f t="shared" si="288"/>
        <v>129.84179699999999</v>
      </c>
      <c r="AI287" s="8">
        <f t="shared" si="288"/>
        <v>129.84179699999999</v>
      </c>
      <c r="AJ287" s="8">
        <f t="shared" si="288"/>
        <v>129.84179699999999</v>
      </c>
      <c r="AK287" s="8">
        <f t="shared" si="288"/>
        <v>129.84179699999999</v>
      </c>
      <c r="AL287" s="8">
        <f t="shared" si="288"/>
        <v>129.84179699999999</v>
      </c>
      <c r="AM287" s="61"/>
    </row>
    <row r="288" spans="1:39" s="3" customFormat="1">
      <c r="A288" s="110"/>
      <c r="B288" s="35"/>
      <c r="C288"/>
      <c r="D288" s="151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61"/>
    </row>
    <row r="289" spans="1:44">
      <c r="C289" s="104"/>
      <c r="D289" s="105" t="s">
        <v>182</v>
      </c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</row>
    <row r="290" spans="1:44" ht="5.15" customHeight="1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62"/>
      <c r="X290" s="62"/>
      <c r="Y290" s="62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"/>
      <c r="AR290" s="3"/>
    </row>
    <row r="291" spans="1:44" s="3" customFormat="1">
      <c r="A291" s="39"/>
      <c r="B291"/>
      <c r="C291"/>
      <c r="D291" s="64" t="s">
        <v>214</v>
      </c>
      <c r="E291"/>
      <c r="F291"/>
      <c r="G291"/>
      <c r="H291"/>
      <c r="I291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>
        <f>+Y122</f>
        <v>356</v>
      </c>
      <c r="Z291" s="7">
        <f>+Z122</f>
        <v>417.4</v>
      </c>
      <c r="AA291" s="7">
        <f>+AA122</f>
        <v>494</v>
      </c>
      <c r="AB291" s="7">
        <f ca="1">+AB122</f>
        <v>704.92369004600107</v>
      </c>
      <c r="AC291" s="7">
        <f ca="1">+AC122</f>
        <v>844.12071200490709</v>
      </c>
      <c r="AD291" s="7">
        <f ca="1">+AD122</f>
        <v>1036.4128254542468</v>
      </c>
      <c r="AE291" s="7">
        <f ca="1">+AE122</f>
        <v>1262.6099815266216</v>
      </c>
      <c r="AF291" s="7">
        <f ca="1">+AF122</f>
        <v>1538.8330704095752</v>
      </c>
      <c r="AG291" s="7">
        <f ca="1">+AG122</f>
        <v>2057.321184233961</v>
      </c>
      <c r="AH291" s="7">
        <f ca="1">+AH122</f>
        <v>2498.6447129767748</v>
      </c>
      <c r="AI291" s="7">
        <f ca="1">+AI122</f>
        <v>3028.9507769859802</v>
      </c>
      <c r="AJ291" s="7">
        <f ca="1">+AJ122</f>
        <v>3666.7474587080742</v>
      </c>
      <c r="AK291" s="7">
        <f ca="1">+AK122</f>
        <v>4433.2431647461908</v>
      </c>
      <c r="AL291" s="7">
        <f ca="1">+AL122</f>
        <v>5353.7576590667977</v>
      </c>
    </row>
    <row r="292" spans="1:44" s="3" customFormat="1">
      <c r="A292" s="39"/>
      <c r="B292"/>
      <c r="C292"/>
      <c r="D292" s="64"/>
      <c r="E292"/>
      <c r="F292"/>
      <c r="G292"/>
      <c r="H292"/>
      <c r="I292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</row>
    <row r="293" spans="1:44" s="3" customFormat="1">
      <c r="A293" s="39"/>
      <c r="B293"/>
      <c r="C293"/>
      <c r="D293" s="226" t="s">
        <v>377</v>
      </c>
      <c r="E293"/>
      <c r="F293"/>
      <c r="G293"/>
      <c r="H293"/>
      <c r="I293"/>
      <c r="J293" s="7"/>
      <c r="K293" s="7"/>
      <c r="L293" s="7"/>
      <c r="M293" s="7"/>
      <c r="N293" s="7"/>
      <c r="O293" s="7"/>
      <c r="P293" s="7"/>
      <c r="Q293" s="91"/>
      <c r="R293" s="91"/>
      <c r="S293" s="91"/>
      <c r="T293" s="91"/>
      <c r="U293" s="91"/>
      <c r="V293" s="91"/>
      <c r="W293" s="91"/>
      <c r="X293" s="91"/>
      <c r="Y293" s="91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</row>
    <row r="294" spans="1:44" s="3" customFormat="1">
      <c r="A294" s="39"/>
      <c r="B294"/>
      <c r="C294"/>
      <c r="D294" s="64" t="s">
        <v>135</v>
      </c>
      <c r="E294"/>
      <c r="F294"/>
      <c r="G294"/>
      <c r="H294"/>
      <c r="I294"/>
      <c r="J294" s="7"/>
      <c r="K294" s="7"/>
      <c r="L294" s="7"/>
      <c r="M294" s="7"/>
      <c r="N294" s="7"/>
      <c r="O294" s="7"/>
      <c r="P294" s="7"/>
      <c r="Q294" s="66"/>
      <c r="R294" s="66"/>
      <c r="S294" s="66"/>
      <c r="T294" s="66"/>
      <c r="U294" s="66"/>
      <c r="V294" s="66"/>
      <c r="W294" s="66"/>
      <c r="X294" s="66"/>
      <c r="Y294" s="7">
        <f>-Y169</f>
        <v>37.774000000000001</v>
      </c>
      <c r="Z294" s="7">
        <f>-Z169</f>
        <v>98.926000000000016</v>
      </c>
      <c r="AA294" s="7">
        <f>-AA169</f>
        <v>72.710999999999999</v>
      </c>
      <c r="AB294" s="7">
        <f ca="1">-AB169</f>
        <v>318.08165999999994</v>
      </c>
      <c r="AC294" s="7">
        <f ca="1">-AC169</f>
        <v>124.06656944809617</v>
      </c>
      <c r="AD294" s="7">
        <f ca="1">-AD169</f>
        <v>179.50860031318351</v>
      </c>
      <c r="AE294" s="7">
        <f ca="1">-AE169</f>
        <v>212.45492580304256</v>
      </c>
      <c r="AF294" s="7">
        <f ca="1">-AF169</f>
        <v>263.35263146497806</v>
      </c>
      <c r="AG294" s="7">
        <f ca="1">-AG169</f>
        <v>738.63987379659602</v>
      </c>
      <c r="AH294" s="7">
        <f ca="1">-AH169</f>
        <v>444.26221521386611</v>
      </c>
      <c r="AI294" s="7">
        <f ca="1">-AI169</f>
        <v>549.00488022553338</v>
      </c>
      <c r="AJ294" s="7">
        <f ca="1">-AJ169</f>
        <v>677.1709691317742</v>
      </c>
      <c r="AK294" s="7">
        <f ca="1">-AK169</f>
        <v>834.10655288591079</v>
      </c>
      <c r="AL294" s="7">
        <f ca="1">-AL169</f>
        <v>1026.1161062143451</v>
      </c>
    </row>
    <row r="295" spans="1:44" s="3" customFormat="1">
      <c r="A295" s="39"/>
      <c r="B295"/>
      <c r="C295"/>
      <c r="D295" s="64" t="s">
        <v>378</v>
      </c>
      <c r="E295"/>
      <c r="F295"/>
      <c r="G295"/>
      <c r="H295"/>
      <c r="I295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>
        <f>+Z196-Y196-Z316</f>
        <v>116.98200000000004</v>
      </c>
      <c r="AA295" s="7">
        <f>+AA196-Z196-AA316</f>
        <v>75.842999999999989</v>
      </c>
      <c r="AB295" s="66">
        <f t="shared" ref="AB295:AL295" ca="1" si="289">+AB$294*AB308</f>
        <v>286.27349399999997</v>
      </c>
      <c r="AC295" s="66">
        <f t="shared" ca="1" si="289"/>
        <v>113.45198517309235</v>
      </c>
      <c r="AD295" s="66">
        <f t="shared" ca="1" si="289"/>
        <v>166.74354429091261</v>
      </c>
      <c r="AE295" s="66">
        <f t="shared" ca="1" si="289"/>
        <v>200.41581334087005</v>
      </c>
      <c r="AF295" s="66">
        <f t="shared" ca="1" si="289"/>
        <v>252.2332981364566</v>
      </c>
      <c r="AG295" s="66">
        <f t="shared" ca="1" si="289"/>
        <v>718.1220995244679</v>
      </c>
      <c r="AH295" s="66">
        <f t="shared" ca="1" si="289"/>
        <v>438.3387190110144</v>
      </c>
      <c r="AI295" s="66">
        <f t="shared" ca="1" si="289"/>
        <v>549.61488564800607</v>
      </c>
      <c r="AJ295" s="66">
        <f t="shared" ca="1" si="289"/>
        <v>687.70473976271273</v>
      </c>
      <c r="AK295" s="66">
        <f t="shared" ca="1" si="289"/>
        <v>859.12974947248813</v>
      </c>
      <c r="AL295" s="66">
        <f t="shared" ca="1" si="289"/>
        <v>1056.8995894007755</v>
      </c>
    </row>
    <row r="296" spans="1:44" s="3" customFormat="1">
      <c r="A296" s="39"/>
      <c r="B296"/>
      <c r="C296"/>
      <c r="D296" s="64" t="s">
        <v>379</v>
      </c>
      <c r="E296"/>
      <c r="F296"/>
      <c r="G296"/>
      <c r="H296"/>
      <c r="I296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>
        <f>+Z195-Y195</f>
        <v>27.182999999999993</v>
      </c>
      <c r="AA296" s="7">
        <f>+AA195-Z195</f>
        <v>26.986999999999995</v>
      </c>
      <c r="AB296" s="66">
        <f t="shared" ref="AB296:AL296" ca="1" si="290">+AB$294*AB309</f>
        <v>77.719466859418731</v>
      </c>
      <c r="AC296" s="66">
        <f t="shared" ca="1" si="290"/>
        <v>28.462315166463096</v>
      </c>
      <c r="AD296" s="66">
        <f t="shared" ca="1" si="290"/>
        <v>38.501935347519279</v>
      </c>
      <c r="AE296" s="66">
        <f t="shared" ca="1" si="290"/>
        <v>42.397235175758155</v>
      </c>
      <c r="AF296" s="66">
        <f t="shared" ca="1" si="290"/>
        <v>48.623395474882777</v>
      </c>
      <c r="AG296" s="66">
        <f t="shared" ca="1" si="290"/>
        <v>125.35148546794761</v>
      </c>
      <c r="AH296" s="66">
        <f t="shared" ca="1" si="290"/>
        <v>68.762623564566098</v>
      </c>
      <c r="AI296" s="66">
        <f t="shared" ca="1" si="290"/>
        <v>76.779930103965199</v>
      </c>
      <c r="AJ296" s="66">
        <f t="shared" ca="1" si="290"/>
        <v>84.596568602684442</v>
      </c>
      <c r="AK296" s="66">
        <f t="shared" ca="1" si="290"/>
        <v>91.751720817450192</v>
      </c>
      <c r="AL296" s="66">
        <f t="shared" ca="1" si="290"/>
        <v>112.87277168357797</v>
      </c>
    </row>
    <row r="297" spans="1:44" s="3" customFormat="1">
      <c r="A297" s="39"/>
      <c r="B297"/>
      <c r="C297"/>
      <c r="D297" s="64" t="s">
        <v>380</v>
      </c>
      <c r="E297"/>
      <c r="F297"/>
      <c r="G297"/>
      <c r="H297"/>
      <c r="I29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>
        <f>+Z223</f>
        <v>-25.546000000000028</v>
      </c>
      <c r="AA297" s="7">
        <f>+AA223</f>
        <v>-26.018999999999966</v>
      </c>
      <c r="AB297" s="66">
        <f t="shared" ref="AB297:AL297" ca="1" si="291">+AB$294*AB310</f>
        <v>-73.981988344211331</v>
      </c>
      <c r="AC297" s="66">
        <f t="shared" ca="1" si="291"/>
        <v>-28.407167877943277</v>
      </c>
      <c r="AD297" s="66">
        <f t="shared" ca="1" si="291"/>
        <v>-40.451589856637959</v>
      </c>
      <c r="AE297" s="66">
        <f t="shared" ca="1" si="291"/>
        <v>-47.106644232787801</v>
      </c>
      <c r="AF297" s="66">
        <f t="shared" ca="1" si="291"/>
        <v>-57.438384534020408</v>
      </c>
      <c r="AG297" s="66">
        <f t="shared" ca="1" si="291"/>
        <v>-158.42611797464215</v>
      </c>
      <c r="AH297" s="66">
        <f t="shared" ca="1" si="291"/>
        <v>-93.678320617340148</v>
      </c>
      <c r="AI297" s="66">
        <f t="shared" ca="1" si="291"/>
        <v>-113.77675168552477</v>
      </c>
      <c r="AJ297" s="66">
        <f t="shared" ca="1" si="291"/>
        <v>-137.88615731561057</v>
      </c>
      <c r="AK297" s="66">
        <f t="shared" ca="1" si="291"/>
        <v>-166.82131057718217</v>
      </c>
      <c r="AL297" s="66">
        <f t="shared" ca="1" si="291"/>
        <v>-205.22322124286904</v>
      </c>
    </row>
    <row r="298" spans="1:44" s="3" customFormat="1">
      <c r="A298" s="39"/>
      <c r="B298"/>
      <c r="C298"/>
      <c r="D298" s="64" t="s">
        <v>381</v>
      </c>
      <c r="E298"/>
      <c r="F298"/>
      <c r="G298"/>
      <c r="H298"/>
      <c r="I29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>
        <f>+Z344</f>
        <v>10.682</v>
      </c>
      <c r="AA298" s="7">
        <f>+AA344</f>
        <v>10.952999999999999</v>
      </c>
      <c r="AB298" s="66">
        <f t="shared" ref="AB298:AL298" ca="1" si="292">+AB$294*AB311</f>
        <v>21.419266987095195</v>
      </c>
      <c r="AC298" s="66">
        <f t="shared" ca="1" si="292"/>
        <v>7.9776340787863225</v>
      </c>
      <c r="AD298" s="66">
        <f t="shared" ca="1" si="292"/>
        <v>10.997340166556391</v>
      </c>
      <c r="AE298" s="66">
        <f t="shared" ca="1" si="292"/>
        <v>12.370385407720029</v>
      </c>
      <c r="AF298" s="66">
        <f t="shared" ca="1" si="292"/>
        <v>14.533977209427587</v>
      </c>
      <c r="AG298" s="66">
        <f t="shared" ca="1" si="292"/>
        <v>38.520526841558308</v>
      </c>
      <c r="AH298" s="66">
        <f t="shared" ca="1" si="292"/>
        <v>21.819034385891619</v>
      </c>
      <c r="AI298" s="66">
        <f t="shared" ca="1" si="292"/>
        <v>25.295569849580538</v>
      </c>
      <c r="AJ298" s="66">
        <f t="shared" ca="1" si="292"/>
        <v>29.143850423197549</v>
      </c>
      <c r="AK298" s="66">
        <f t="shared" ca="1" si="292"/>
        <v>33.364262115436432</v>
      </c>
      <c r="AL298" s="66">
        <f t="shared" ca="1" si="292"/>
        <v>41.044644248573803</v>
      </c>
    </row>
    <row r="299" spans="1:44" s="3" customFormat="1">
      <c r="A299" s="39"/>
      <c r="B299"/>
      <c r="C299"/>
      <c r="D299" s="64" t="s">
        <v>382</v>
      </c>
      <c r="E299"/>
      <c r="F299"/>
      <c r="G299"/>
      <c r="H299"/>
      <c r="I299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>
        <f>+Z339</f>
        <v>2.2009999999999987</v>
      </c>
      <c r="AA299" s="7">
        <f>+AA339</f>
        <v>2.4350000000000005</v>
      </c>
      <c r="AB299" s="66">
        <f t="shared" ref="AB299:AL299" ca="1" si="293">+AB$294*AB312</f>
        <v>6.6514204976973463</v>
      </c>
      <c r="AC299" s="66">
        <f t="shared" ca="1" si="293"/>
        <v>2.5818029076976212</v>
      </c>
      <c r="AD299" s="66">
        <f t="shared" ca="1" si="293"/>
        <v>3.7173703648330867</v>
      </c>
      <c r="AE299" s="66">
        <f t="shared" ca="1" si="293"/>
        <v>4.3781361114819948</v>
      </c>
      <c r="AF299" s="66">
        <f t="shared" ca="1" si="293"/>
        <v>5.4003451782313014</v>
      </c>
      <c r="AG299" s="66">
        <f t="shared" ca="1" si="293"/>
        <v>15.071879937263775</v>
      </c>
      <c r="AH299" s="66">
        <f t="shared" ca="1" si="293"/>
        <v>9.0201588697338924</v>
      </c>
      <c r="AI299" s="66">
        <f t="shared" ca="1" si="293"/>
        <v>11.091246309506108</v>
      </c>
      <c r="AJ299" s="66">
        <f t="shared" ca="1" si="293"/>
        <v>13.611967658789704</v>
      </c>
      <c r="AK299" s="66">
        <f t="shared" ca="1" si="293"/>
        <v>16.682131057718045</v>
      </c>
      <c r="AL299" s="66">
        <f t="shared" ca="1" si="293"/>
        <v>20.522322124286692</v>
      </c>
    </row>
    <row r="300" spans="1:44" s="3" customFormat="1">
      <c r="A300" s="39"/>
      <c r="B300"/>
      <c r="C300"/>
      <c r="D300" s="64"/>
      <c r="E300"/>
      <c r="F300"/>
      <c r="G300"/>
      <c r="H300"/>
      <c r="I300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</row>
    <row r="301" spans="1:44" s="3" customFormat="1">
      <c r="A301" s="39"/>
      <c r="B301"/>
      <c r="C301"/>
      <c r="D301" s="226" t="s">
        <v>383</v>
      </c>
      <c r="E301"/>
      <c r="F301"/>
      <c r="G301"/>
      <c r="H301"/>
      <c r="I301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</row>
    <row r="302" spans="1:44" s="3" customFormat="1">
      <c r="A302" s="39"/>
      <c r="B302"/>
      <c r="C302"/>
      <c r="D302" s="64" t="s">
        <v>154</v>
      </c>
      <c r="E302"/>
      <c r="F302"/>
      <c r="G302"/>
      <c r="H302"/>
      <c r="I302"/>
      <c r="J302" s="7"/>
      <c r="K302" s="7"/>
      <c r="L302" s="7"/>
      <c r="M302" s="7"/>
      <c r="N302" s="7"/>
      <c r="O302" s="7"/>
      <c r="P302" s="7"/>
      <c r="Q302" s="62"/>
      <c r="R302" s="62"/>
      <c r="S302" s="62"/>
      <c r="T302" s="62"/>
      <c r="U302" s="62"/>
      <c r="V302" s="62"/>
      <c r="W302" s="62"/>
      <c r="X302" s="62"/>
      <c r="Y302" s="62"/>
      <c r="Z302" s="62">
        <f t="shared" ref="Z302:AL302" si="294">+Z319/Z291</f>
        <v>0.68591518926689043</v>
      </c>
      <c r="AA302" s="62">
        <f t="shared" si="294"/>
        <v>0.63106072874493935</v>
      </c>
      <c r="AB302" s="62">
        <f t="shared" ca="1" si="294"/>
        <v>0.77896106134609955</v>
      </c>
      <c r="AC302" s="62">
        <f t="shared" ca="1" si="294"/>
        <v>0.66908872361650273</v>
      </c>
      <c r="AD302" s="62">
        <f t="shared" ca="1" si="294"/>
        <v>0.60664076879627016</v>
      </c>
      <c r="AE302" s="62">
        <f t="shared" ca="1" si="294"/>
        <v>0.56730897473480435</v>
      </c>
      <c r="AF302" s="62">
        <f t="shared" ca="1" si="294"/>
        <v>0.54871471427884</v>
      </c>
      <c r="AG302" s="62">
        <f t="shared" ca="1" si="294"/>
        <v>0.69173037346143451</v>
      </c>
      <c r="AH302" s="62">
        <f t="shared" ca="1" si="294"/>
        <v>0.64634509903068982</v>
      </c>
      <c r="AI302" s="62">
        <f t="shared" ca="1" si="294"/>
        <v>0.62374609596800856</v>
      </c>
      <c r="AJ302" s="62">
        <f t="shared" ca="1" si="294"/>
        <v>0.61627354835980996</v>
      </c>
      <c r="AK302" s="62">
        <f t="shared" ca="1" si="294"/>
        <v>0.61901288052266867</v>
      </c>
      <c r="AL302" s="62">
        <f t="shared" ca="1" si="294"/>
        <v>0.62602949099413385</v>
      </c>
    </row>
    <row r="303" spans="1:44" s="3" customFormat="1">
      <c r="A303" s="39"/>
      <c r="B303"/>
      <c r="C303"/>
      <c r="D303" s="64" t="s">
        <v>153</v>
      </c>
      <c r="E303"/>
      <c r="F303"/>
      <c r="G303"/>
      <c r="H303"/>
      <c r="I303"/>
      <c r="J303" s="7"/>
      <c r="K303" s="7"/>
      <c r="L303" s="7"/>
      <c r="M303" s="7"/>
      <c r="N303" s="7"/>
      <c r="O303" s="7"/>
      <c r="P303" s="7"/>
      <c r="Q303" s="62"/>
      <c r="R303" s="62"/>
      <c r="S303" s="62"/>
      <c r="T303" s="62"/>
      <c r="U303" s="62"/>
      <c r="V303" s="62"/>
      <c r="W303" s="62"/>
      <c r="X303" s="62"/>
      <c r="Y303" s="62"/>
      <c r="Z303" s="62">
        <f t="shared" ref="Z303:AL303" si="295">+Z327/Z291</f>
        <v>0.25750359367513176</v>
      </c>
      <c r="AA303" s="62">
        <f t="shared" si="295"/>
        <v>0.27220445344129551</v>
      </c>
      <c r="AB303" s="62">
        <f t="shared" ca="1" si="295"/>
        <v>0.30100913028695631</v>
      </c>
      <c r="AC303" s="62">
        <f t="shared" ca="1" si="295"/>
        <v>0.2850904836279895</v>
      </c>
      <c r="AD303" s="62">
        <f t="shared" ca="1" si="295"/>
        <v>0.26934510121587119</v>
      </c>
      <c r="AE303" s="62">
        <f t="shared" ca="1" si="295"/>
        <v>0.25467084630550224</v>
      </c>
      <c r="AF303" s="62">
        <f t="shared" ca="1" si="295"/>
        <v>0.24055458330221413</v>
      </c>
      <c r="AG303" s="62">
        <f t="shared" ca="1" si="295"/>
        <v>0.24085924807919443</v>
      </c>
      <c r="AH303" s="62">
        <f t="shared" ca="1" si="295"/>
        <v>0.22583741262849999</v>
      </c>
      <c r="AI303" s="62">
        <f t="shared" ca="1" si="295"/>
        <v>0.2116466837399148</v>
      </c>
      <c r="AJ303" s="62">
        <f t="shared" ca="1" si="295"/>
        <v>0.19790399091702995</v>
      </c>
      <c r="AK303" s="62">
        <f t="shared" ca="1" si="295"/>
        <v>0.18438322605014465</v>
      </c>
      <c r="AL303" s="62">
        <f t="shared" ca="1" si="295"/>
        <v>0.17376364555626714</v>
      </c>
    </row>
    <row r="304" spans="1:44" s="3" customFormat="1">
      <c r="A304" s="39"/>
      <c r="B304"/>
      <c r="C304"/>
      <c r="D304" s="64" t="s">
        <v>384</v>
      </c>
      <c r="E304"/>
      <c r="F304"/>
      <c r="G304"/>
      <c r="H304"/>
      <c r="I304"/>
      <c r="J304" s="7"/>
      <c r="K304" s="7"/>
      <c r="L304" s="7"/>
      <c r="M304" s="7"/>
      <c r="N304" s="7"/>
      <c r="O304" s="7"/>
      <c r="P304" s="7"/>
      <c r="Q304" s="62"/>
      <c r="R304" s="62"/>
      <c r="S304" s="62"/>
      <c r="T304" s="62"/>
      <c r="U304" s="62"/>
      <c r="V304" s="62"/>
      <c r="W304" s="62"/>
      <c r="X304" s="62"/>
      <c r="Y304" s="62"/>
      <c r="Z304" s="62">
        <f>+Z219/Z291</f>
        <v>-0.2063775754671778</v>
      </c>
      <c r="AA304" s="62">
        <f>+AA219/AA291</f>
        <v>-0.24973684210526312</v>
      </c>
      <c r="AB304" s="62">
        <f ca="1">+AB219/AB291</f>
        <v>-0.28421798156781619</v>
      </c>
      <c r="AC304" s="62">
        <f ca="1">+AC219/AC291</f>
        <v>-0.27455688851857868</v>
      </c>
      <c r="AD304" s="62">
        <f ca="1">+AD219/AD291</f>
        <v>-0.26554162522850977</v>
      </c>
      <c r="AE304" s="62">
        <f ca="1">+AE219/AE291</f>
        <v>-0.25765469548897363</v>
      </c>
      <c r="AF304" s="62">
        <f ca="1">+AF219/AF291</f>
        <v>-0.25068071531821717</v>
      </c>
      <c r="AG304" s="62">
        <f ca="1">+AG219/AG291</f>
        <v>-0.26596814197681284</v>
      </c>
      <c r="AH304" s="62">
        <f ca="1">+AH219/AH291</f>
        <v>-0.25768377956805089</v>
      </c>
      <c r="AI304" s="62">
        <f ca="1">+AI219/AI291</f>
        <v>-0.25112226019070383</v>
      </c>
      <c r="AJ304" s="62">
        <f ca="1">+AJ219/AJ291</f>
        <v>-0.24586452505686257</v>
      </c>
      <c r="AK304" s="62">
        <f ca="1">+AK219/AK291</f>
        <v>-0.24166155412709842</v>
      </c>
      <c r="AL304" s="62">
        <f ca="1">+AL219/AL291</f>
        <v>-0.23900365607542434</v>
      </c>
    </row>
    <row r="305" spans="1:38" s="3" customFormat="1">
      <c r="A305" s="39"/>
      <c r="B305"/>
      <c r="C305"/>
      <c r="D305" s="64" t="s">
        <v>385</v>
      </c>
      <c r="E305"/>
      <c r="F305"/>
      <c r="G305"/>
      <c r="H305"/>
      <c r="I305"/>
      <c r="J305" s="7"/>
      <c r="K305" s="7"/>
      <c r="L305" s="7"/>
      <c r="M305" s="7"/>
      <c r="N305" s="7"/>
      <c r="O305" s="7"/>
      <c r="P305" s="7"/>
      <c r="Q305" s="62"/>
      <c r="R305" s="62"/>
      <c r="S305" s="62"/>
      <c r="T305" s="62"/>
      <c r="U305" s="62"/>
      <c r="V305" s="62"/>
      <c r="W305" s="62"/>
      <c r="X305" s="62"/>
      <c r="Y305" s="62"/>
      <c r="Z305" s="62">
        <f t="shared" ref="Z305:AL305" si="296">Z345/Z291</f>
        <v>0.10214422616195495</v>
      </c>
      <c r="AA305" s="62">
        <f t="shared" si="296"/>
        <v>0.10226113360323887</v>
      </c>
      <c r="AB305" s="62">
        <f t="shared" ca="1" si="296"/>
        <v>0.1</v>
      </c>
      <c r="AC305" s="62">
        <f t="shared" ca="1" si="296"/>
        <v>9.7000000000000003E-2</v>
      </c>
      <c r="AD305" s="62">
        <f t="shared" ca="1" si="296"/>
        <v>9.4090000000000007E-2</v>
      </c>
      <c r="AE305" s="62">
        <f t="shared" ca="1" si="296"/>
        <v>9.126730000000001E-2</v>
      </c>
      <c r="AF305" s="62">
        <f t="shared" ca="1" si="296"/>
        <v>8.8529281000000001E-2</v>
      </c>
      <c r="AG305" s="62">
        <f t="shared" ca="1" si="296"/>
        <v>8.5873402569999993E-2</v>
      </c>
      <c r="AH305" s="62">
        <f t="shared" ca="1" si="296"/>
        <v>8.3297200492899987E-2</v>
      </c>
      <c r="AI305" s="62">
        <f t="shared" ca="1" si="296"/>
        <v>8.0798284478112992E-2</v>
      </c>
      <c r="AJ305" s="62">
        <f t="shared" ca="1" si="296"/>
        <v>7.8374335943769607E-2</v>
      </c>
      <c r="AK305" s="62">
        <f t="shared" ca="1" si="296"/>
        <v>7.6023105865456506E-2</v>
      </c>
      <c r="AL305" s="62">
        <f t="shared" ca="1" si="296"/>
        <v>7.3742412689492803E-2</v>
      </c>
    </row>
    <row r="306" spans="1:38" s="3" customFormat="1">
      <c r="A306" s="39"/>
      <c r="B306"/>
      <c r="C306"/>
      <c r="D306" s="64" t="s">
        <v>152</v>
      </c>
      <c r="E306"/>
      <c r="F306"/>
      <c r="G306"/>
      <c r="H306"/>
      <c r="I306"/>
      <c r="J306" s="7"/>
      <c r="K306" s="7"/>
      <c r="L306" s="7"/>
      <c r="M306" s="7"/>
      <c r="N306" s="7"/>
      <c r="O306" s="7"/>
      <c r="P306" s="7"/>
      <c r="Q306" s="62"/>
      <c r="R306" s="62"/>
      <c r="S306" s="62"/>
      <c r="T306" s="62"/>
      <c r="U306" s="62"/>
      <c r="V306" s="62"/>
      <c r="W306" s="62"/>
      <c r="X306" s="62"/>
      <c r="Y306" s="62"/>
      <c r="Z306" s="62">
        <f t="shared" ref="Z306:AL306" si="297">+Z332/Z291</f>
        <v>2.0543842836607571E-2</v>
      </c>
      <c r="AA306" s="62">
        <f t="shared" si="297"/>
        <v>1.7777327935222673E-2</v>
      </c>
      <c r="AB306" s="62">
        <f t="shared" ca="1" si="297"/>
        <v>0.02</v>
      </c>
      <c r="AC306" s="62">
        <f t="shared" ca="1" si="297"/>
        <v>2.1000000000000005E-2</v>
      </c>
      <c r="AD306" s="62">
        <f t="shared" ca="1" si="297"/>
        <v>2.1000000000000001E-2</v>
      </c>
      <c r="AE306" s="62">
        <f t="shared" ca="1" si="297"/>
        <v>2.1000000000000001E-2</v>
      </c>
      <c r="AF306" s="62">
        <f t="shared" ca="1" si="297"/>
        <v>2.1000000000000001E-2</v>
      </c>
      <c r="AG306" s="62">
        <f t="shared" ca="1" si="297"/>
        <v>2.1000000000000001E-2</v>
      </c>
      <c r="AH306" s="62">
        <f t="shared" ca="1" si="297"/>
        <v>2.1000000000000001E-2</v>
      </c>
      <c r="AI306" s="62">
        <f t="shared" ca="1" si="297"/>
        <v>2.1000000000000001E-2</v>
      </c>
      <c r="AJ306" s="62">
        <f t="shared" ca="1" si="297"/>
        <v>2.1000000000000001E-2</v>
      </c>
      <c r="AK306" s="62">
        <f t="shared" ca="1" si="297"/>
        <v>2.1000000000000001E-2</v>
      </c>
      <c r="AL306" s="62">
        <f t="shared" ca="1" si="297"/>
        <v>2.1000000000000005E-2</v>
      </c>
    </row>
    <row r="307" spans="1:38" s="3" customFormat="1">
      <c r="A307" s="39"/>
      <c r="B307"/>
      <c r="C307"/>
      <c r="D307" s="64"/>
      <c r="E307"/>
      <c r="F307"/>
      <c r="G307"/>
      <c r="H307"/>
      <c r="I30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</row>
    <row r="308" spans="1:38" s="3" customFormat="1">
      <c r="A308" s="39"/>
      <c r="B308"/>
      <c r="C308"/>
      <c r="D308" s="64" t="s">
        <v>386</v>
      </c>
      <c r="E308"/>
      <c r="F308"/>
      <c r="G308"/>
      <c r="H308"/>
      <c r="I308"/>
      <c r="J308" s="7"/>
      <c r="K308" s="7"/>
      <c r="L308" s="7"/>
      <c r="M308" s="7"/>
      <c r="N308" s="7"/>
      <c r="O308" s="7"/>
      <c r="P308" s="7"/>
      <c r="Q308" s="91"/>
      <c r="R308" s="13"/>
      <c r="S308" s="13"/>
      <c r="T308" s="13"/>
      <c r="U308" s="13"/>
      <c r="V308" s="13"/>
      <c r="W308" s="13"/>
      <c r="X308" s="13"/>
      <c r="Y308" s="13"/>
      <c r="Z308" s="225">
        <f>+SUM(Z295:AA295)/SUM($Z$295:$AA$299)</f>
        <v>0.86975250449930319</v>
      </c>
      <c r="AA308" s="225">
        <f>SUM(Z295:AA295)/SUM($Z$294:$AA$294)</f>
        <v>1.1234465762044317</v>
      </c>
      <c r="AB308" s="75">
        <v>0.9</v>
      </c>
      <c r="AC308" s="75">
        <f t="shared" ref="AC308:AI308" ca="1" si="298">+AVERAGE(AD308,AB308)</f>
        <v>0.91444444444444417</v>
      </c>
      <c r="AD308" s="75">
        <f t="shared" ca="1" si="298"/>
        <v>0.92888888888888843</v>
      </c>
      <c r="AE308" s="75">
        <f t="shared" ca="1" si="298"/>
        <v>0.9433333333333328</v>
      </c>
      <c r="AF308" s="75">
        <f t="shared" ca="1" si="298"/>
        <v>0.95777777777777717</v>
      </c>
      <c r="AG308" s="75">
        <f t="shared" ca="1" si="298"/>
        <v>0.97222222222222165</v>
      </c>
      <c r="AH308" s="75">
        <f t="shared" ca="1" si="298"/>
        <v>0.98666666666666625</v>
      </c>
      <c r="AI308" s="75">
        <f t="shared" ca="1" si="298"/>
        <v>1.0011111111111108</v>
      </c>
      <c r="AJ308" s="75">
        <f ca="1">+AVERAGE(AK308,AI308)</f>
        <v>1.0155555555555553</v>
      </c>
      <c r="AK308" s="75">
        <v>1.03</v>
      </c>
      <c r="AL308" s="75">
        <v>1.03</v>
      </c>
    </row>
    <row r="309" spans="1:38" s="3" customFormat="1">
      <c r="A309" s="39"/>
      <c r="B309"/>
      <c r="C309"/>
      <c r="D309" s="64" t="s">
        <v>387</v>
      </c>
      <c r="E309"/>
      <c r="F309"/>
      <c r="G309"/>
      <c r="H309"/>
      <c r="I309"/>
      <c r="J309" s="7"/>
      <c r="K309" s="7"/>
      <c r="L309" s="7"/>
      <c r="M309" s="7"/>
      <c r="N309" s="7"/>
      <c r="O309" s="7"/>
      <c r="P309" s="7"/>
      <c r="Q309" s="91"/>
      <c r="R309" s="13"/>
      <c r="S309" s="13"/>
      <c r="T309" s="13"/>
      <c r="U309" s="13"/>
      <c r="V309" s="13"/>
      <c r="W309" s="13"/>
      <c r="X309" s="13"/>
      <c r="Y309" s="13"/>
      <c r="Z309" s="225">
        <f>+SUM(Z296:AA296)/SUM($Z$295:$AA$299)</f>
        <v>0.24433809500182671</v>
      </c>
      <c r="AA309" s="225">
        <f>SUM(Z296:AA296)/SUM($Z$294:$AA$294)</f>
        <v>0.31560794001293418</v>
      </c>
      <c r="AB309" s="75">
        <f>+$Z309</f>
        <v>0.24433809500182671</v>
      </c>
      <c r="AC309" s="75">
        <f t="shared" ref="AC309:AI309" ca="1" si="299">+AVERAGE(AD309,AB309)</f>
        <v>0.22941164000162378</v>
      </c>
      <c r="AD309" s="75">
        <f t="shared" ca="1" si="299"/>
        <v>0.21448518500142086</v>
      </c>
      <c r="AE309" s="75">
        <f t="shared" ca="1" si="299"/>
        <v>0.19955873000121793</v>
      </c>
      <c r="AF309" s="75">
        <f t="shared" ca="1" si="299"/>
        <v>0.18463227500101498</v>
      </c>
      <c r="AG309" s="75">
        <f t="shared" ca="1" si="299"/>
        <v>0.169705820000812</v>
      </c>
      <c r="AH309" s="75">
        <f t="shared" ca="1" si="299"/>
        <v>0.15477936500060901</v>
      </c>
      <c r="AI309" s="75">
        <f t="shared" ca="1" si="299"/>
        <v>0.13985291000040601</v>
      </c>
      <c r="AJ309" s="75">
        <f ca="1">+AVERAGE(AK309,AI309)</f>
        <v>0.124926455000203</v>
      </c>
      <c r="AK309" s="75">
        <v>0.11</v>
      </c>
      <c r="AL309" s="75">
        <v>0.11</v>
      </c>
    </row>
    <row r="310" spans="1:38" s="3" customFormat="1">
      <c r="A310" s="39"/>
      <c r="B310"/>
      <c r="C310"/>
      <c r="D310" s="64" t="s">
        <v>388</v>
      </c>
      <c r="E310"/>
      <c r="F310"/>
      <c r="G310"/>
      <c r="H310"/>
      <c r="I310"/>
      <c r="J310" s="7"/>
      <c r="K310" s="7"/>
      <c r="L310" s="7"/>
      <c r="M310" s="7"/>
      <c r="N310" s="7"/>
      <c r="O310" s="7"/>
      <c r="P310" s="7"/>
      <c r="Q310" s="91"/>
      <c r="R310" s="13"/>
      <c r="S310" s="13"/>
      <c r="T310" s="13"/>
      <c r="U310" s="13"/>
      <c r="V310" s="13"/>
      <c r="W310" s="13"/>
      <c r="X310" s="13"/>
      <c r="Y310" s="13"/>
      <c r="Z310" s="225">
        <f>+SUM(Z297:AA297)/SUM($Z$295:$AA$299)</f>
        <v>-0.23258803523664753</v>
      </c>
      <c r="AA310" s="225">
        <f>SUM(Z297:AA297)/SUM($Z$294:$AA$294)</f>
        <v>-0.3004305598443226</v>
      </c>
      <c r="AB310" s="75">
        <f>+$Z310</f>
        <v>-0.23258803523664753</v>
      </c>
      <c r="AC310" s="75">
        <f t="shared" ref="AC310:AI310" ca="1" si="300">+AVERAGE(AD310,AB310)</f>
        <v>-0.22896714243257565</v>
      </c>
      <c r="AD310" s="75">
        <f t="shared" ca="1" si="300"/>
        <v>-0.22534624962850375</v>
      </c>
      <c r="AE310" s="75">
        <f t="shared" ca="1" si="300"/>
        <v>-0.22172535682443184</v>
      </c>
      <c r="AF310" s="75">
        <f t="shared" ca="1" si="300"/>
        <v>-0.21810446402035991</v>
      </c>
      <c r="AG310" s="75">
        <f t="shared" ca="1" si="300"/>
        <v>-0.21448357121628797</v>
      </c>
      <c r="AH310" s="75">
        <f t="shared" ca="1" si="300"/>
        <v>-0.21086267841221601</v>
      </c>
      <c r="AI310" s="75">
        <f t="shared" ca="1" si="300"/>
        <v>-0.20724178560814402</v>
      </c>
      <c r="AJ310" s="75">
        <f ca="1">+AVERAGE(AK310,AI310)</f>
        <v>-0.20362089280407203</v>
      </c>
      <c r="AK310" s="75">
        <v>-0.2</v>
      </c>
      <c r="AL310" s="75">
        <v>-0.2</v>
      </c>
    </row>
    <row r="311" spans="1:38" s="3" customFormat="1">
      <c r="A311" s="39"/>
      <c r="B311"/>
      <c r="C311"/>
      <c r="D311" s="64" t="s">
        <v>389</v>
      </c>
      <c r="E311"/>
      <c r="F311"/>
      <c r="G311"/>
      <c r="H311"/>
      <c r="I311"/>
      <c r="J311" s="7"/>
      <c r="K311" s="7"/>
      <c r="L311" s="7"/>
      <c r="M311" s="7"/>
      <c r="N311" s="7"/>
      <c r="O311" s="7"/>
      <c r="P311" s="7"/>
      <c r="Q311" s="91"/>
      <c r="R311" s="13"/>
      <c r="S311" s="13"/>
      <c r="T311" s="13"/>
      <c r="U311" s="13"/>
      <c r="V311" s="13"/>
      <c r="W311" s="13"/>
      <c r="X311" s="13"/>
      <c r="Y311" s="13"/>
      <c r="Z311" s="225">
        <f>+SUM(Z298:AA298)/SUM($Z$295:$AA$299)</f>
        <v>9.7586388875106539E-2</v>
      </c>
      <c r="AA311" s="225">
        <f>SUM(Z298:AA298)/SUM($Z$294:$AA$294)</f>
        <v>0.12605090976887268</v>
      </c>
      <c r="AB311" s="75">
        <f>1-SUM(AB312,AB308:AB310)</f>
        <v>6.733889337440957E-2</v>
      </c>
      <c r="AC311" s="75">
        <f t="shared" ref="AC311:AI311" ca="1" si="301">+AVERAGE(AD311,AB311)</f>
        <v>6.4301238555030754E-2</v>
      </c>
      <c r="AD311" s="75">
        <f t="shared" ca="1" si="301"/>
        <v>6.1263583735651925E-2</v>
      </c>
      <c r="AE311" s="75">
        <f t="shared" ca="1" si="301"/>
        <v>5.8225928916273088E-2</v>
      </c>
      <c r="AF311" s="75">
        <f t="shared" ca="1" si="301"/>
        <v>5.5188274096894252E-2</v>
      </c>
      <c r="AG311" s="75">
        <f t="shared" ca="1" si="301"/>
        <v>5.2150619277515409E-2</v>
      </c>
      <c r="AH311" s="75">
        <f t="shared" ca="1" si="301"/>
        <v>4.9112964458136558E-2</v>
      </c>
      <c r="AI311" s="75">
        <f t="shared" ca="1" si="301"/>
        <v>4.6075309638757708E-2</v>
      </c>
      <c r="AJ311" s="75">
        <f ca="1">+AVERAGE(AK311,AI311)</f>
        <v>4.3037654819378851E-2</v>
      </c>
      <c r="AK311" s="75">
        <v>0.04</v>
      </c>
      <c r="AL311" s="75">
        <v>0.04</v>
      </c>
    </row>
    <row r="312" spans="1:38" s="3" customFormat="1">
      <c r="A312" s="39"/>
      <c r="B312"/>
      <c r="C312"/>
      <c r="D312" s="64" t="s">
        <v>390</v>
      </c>
      <c r="E312"/>
      <c r="F312"/>
      <c r="G312"/>
      <c r="H312"/>
      <c r="I312"/>
      <c r="J312" s="7"/>
      <c r="K312" s="7"/>
      <c r="L312" s="7"/>
      <c r="M312" s="7"/>
      <c r="N312" s="7"/>
      <c r="O312" s="7"/>
      <c r="P312" s="7"/>
      <c r="Q312" s="91"/>
      <c r="R312" s="13"/>
      <c r="S312" s="13"/>
      <c r="T312" s="13"/>
      <c r="U312" s="13"/>
      <c r="V312" s="13"/>
      <c r="W312" s="13"/>
      <c r="X312" s="13"/>
      <c r="Y312" s="13"/>
      <c r="Z312" s="225">
        <f>+SUM(Z299:AA299)/SUM($Z$295:$AA$299)</f>
        <v>2.0911046860411089E-2</v>
      </c>
      <c r="AA312" s="225">
        <f>SUM(Z299:AA299)/SUM($Z$294:$AA$294)</f>
        <v>2.7010493075502365E-2</v>
      </c>
      <c r="AB312" s="75">
        <f>+$Z312</f>
        <v>2.0911046860411089E-2</v>
      </c>
      <c r="AC312" s="75">
        <f t="shared" ref="AC312:AI312" ca="1" si="302">+AVERAGE(AD312,AB312)</f>
        <v>2.0809819431476508E-2</v>
      </c>
      <c r="AD312" s="75">
        <f t="shared" ca="1" si="302"/>
        <v>2.0708592002541923E-2</v>
      </c>
      <c r="AE312" s="75">
        <f t="shared" ca="1" si="302"/>
        <v>2.0607364573607338E-2</v>
      </c>
      <c r="AF312" s="75">
        <f t="shared" ca="1" si="302"/>
        <v>2.0506137144672754E-2</v>
      </c>
      <c r="AG312" s="75">
        <f t="shared" ca="1" si="302"/>
        <v>2.0404909715738166E-2</v>
      </c>
      <c r="AH312" s="75">
        <f t="shared" ca="1" si="302"/>
        <v>2.0303682286803577E-2</v>
      </c>
      <c r="AI312" s="75">
        <f t="shared" ca="1" si="302"/>
        <v>2.0202454857868986E-2</v>
      </c>
      <c r="AJ312" s="75">
        <f ca="1">+AVERAGE(AK312,AI312)</f>
        <v>2.0101227428934391E-2</v>
      </c>
      <c r="AK312" s="75">
        <f t="shared" ref="AK312:AL312" si="303">1-SUM(AK308:AK311)</f>
        <v>1.9999999999999796E-2</v>
      </c>
      <c r="AL312" s="75">
        <f t="shared" si="303"/>
        <v>1.9999999999999796E-2</v>
      </c>
    </row>
    <row r="313" spans="1:38" s="3" customFormat="1">
      <c r="A313" s="39"/>
      <c r="B313"/>
      <c r="C313"/>
      <c r="D313" s="64"/>
      <c r="E313"/>
      <c r="F313"/>
      <c r="G313"/>
      <c r="H313"/>
      <c r="I313"/>
      <c r="J313" s="7"/>
      <c r="K313" s="7"/>
      <c r="L313" s="7"/>
      <c r="M313" s="7"/>
      <c r="N313" s="7"/>
      <c r="O313" s="7"/>
      <c r="P313" s="7"/>
      <c r="Q313" s="91"/>
      <c r="R313" s="13"/>
      <c r="S313" s="13"/>
      <c r="T313" s="13"/>
      <c r="U313" s="13"/>
      <c r="V313" s="13"/>
      <c r="W313" s="13"/>
      <c r="X313" s="13"/>
      <c r="Y313" s="13"/>
      <c r="Z313" s="19">
        <f>SUM(Z308:Z312)</f>
        <v>1</v>
      </c>
      <c r="AA313" s="19">
        <f>SUM(AA308:AA312)</f>
        <v>1.2916853592174182</v>
      </c>
      <c r="AB313" s="19">
        <f>SUM(AB308:AB312)</f>
        <v>0.99999999999999989</v>
      </c>
      <c r="AC313" s="19">
        <f t="shared" ref="AC313:AL313" ca="1" si="304">SUM(AC308:AC312)</f>
        <v>0.99999999999999956</v>
      </c>
      <c r="AD313" s="19">
        <f t="shared" ca="1" si="304"/>
        <v>0.99999999999999944</v>
      </c>
      <c r="AE313" s="19">
        <f t="shared" ca="1" si="304"/>
        <v>0.99999999999999933</v>
      </c>
      <c r="AF313" s="19">
        <f t="shared" ca="1" si="304"/>
        <v>0.99999999999999922</v>
      </c>
      <c r="AG313" s="19">
        <f t="shared" ca="1" si="304"/>
        <v>0.99999999999999911</v>
      </c>
      <c r="AH313" s="19">
        <f t="shared" ca="1" si="304"/>
        <v>0.99999999999999922</v>
      </c>
      <c r="AI313" s="19">
        <f t="shared" ca="1" si="304"/>
        <v>0.99999999999999956</v>
      </c>
      <c r="AJ313" s="19">
        <f t="shared" ca="1" si="304"/>
        <v>0.99999999999999944</v>
      </c>
      <c r="AK313" s="19">
        <f t="shared" si="304"/>
        <v>1</v>
      </c>
      <c r="AL313" s="19">
        <f t="shared" si="304"/>
        <v>1</v>
      </c>
    </row>
    <row r="314" spans="1:38" s="3" customFormat="1">
      <c r="A314" s="39"/>
      <c r="B314"/>
      <c r="C314"/>
      <c r="D314" s="64"/>
      <c r="E314"/>
      <c r="F314"/>
      <c r="G314"/>
      <c r="H314"/>
      <c r="I314"/>
      <c r="J314" s="7"/>
      <c r="K314" s="7"/>
      <c r="L314" s="7"/>
      <c r="M314" s="7"/>
      <c r="N314" s="7"/>
      <c r="O314" s="7"/>
      <c r="P314" s="7"/>
      <c r="Q314" s="91"/>
      <c r="R314" s="91"/>
      <c r="S314" s="91"/>
      <c r="T314" s="91"/>
      <c r="U314" s="91"/>
      <c r="V314" s="91"/>
      <c r="W314" s="91"/>
      <c r="X314" s="91"/>
      <c r="Y314" s="91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</row>
    <row r="315" spans="1:38" s="3" customFormat="1">
      <c r="A315" s="39"/>
      <c r="B315"/>
      <c r="C315"/>
      <c r="D315" s="64" t="s">
        <v>391</v>
      </c>
      <c r="E315"/>
      <c r="F315"/>
      <c r="G315"/>
      <c r="H315"/>
      <c r="I315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>
        <f t="shared" ref="Z315:AL315" si="305">+Y319</f>
        <v>215.619</v>
      </c>
      <c r="AA315" s="7">
        <f t="shared" ref="AA315" si="306">+Z319</f>
        <v>286.30100000000004</v>
      </c>
      <c r="AB315" s="7">
        <f t="shared" si="305"/>
        <v>311.74400000000003</v>
      </c>
      <c r="AC315" s="7">
        <f t="shared" ca="1" si="305"/>
        <v>549.10810576624192</v>
      </c>
      <c r="AD315" s="7">
        <f t="shared" ca="1" si="305"/>
        <v>564.79164977361677</v>
      </c>
      <c r="AE315" s="7">
        <f t="shared" ca="1" si="305"/>
        <v>628.73027322387884</v>
      </c>
      <c r="AF315" s="7">
        <f t="shared" ca="1" si="305"/>
        <v>716.28997410979798</v>
      </c>
      <c r="AG315" s="7">
        <f t="shared" ca="1" si="305"/>
        <v>844.38034855262015</v>
      </c>
      <c r="AH315" s="7">
        <f t="shared" ca="1" si="305"/>
        <v>1423.1115511002786</v>
      </c>
      <c r="AI315" s="7">
        <f t="shared" ca="1" si="305"/>
        <v>1614.9867644514832</v>
      </c>
      <c r="AJ315" s="7">
        <f t="shared" ca="1" si="305"/>
        <v>1889.2962220242714</v>
      </c>
      <c r="AK315" s="7">
        <f t="shared" ca="1" si="305"/>
        <v>2259.7194673173408</v>
      </c>
      <c r="AL315" s="7">
        <f t="shared" ca="1" si="305"/>
        <v>2744.2346214669715</v>
      </c>
    </row>
    <row r="316" spans="1:38" s="3" customFormat="1">
      <c r="A316" s="39"/>
      <c r="B316"/>
      <c r="C316"/>
      <c r="D316" s="64" t="s">
        <v>286</v>
      </c>
      <c r="E316"/>
      <c r="F316"/>
      <c r="G316"/>
      <c r="H316"/>
      <c r="I316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>
        <f>-Z42</f>
        <v>-46.3</v>
      </c>
      <c r="AA316" s="7">
        <f>-AA42</f>
        <v>-50.4</v>
      </c>
      <c r="AB316" s="66">
        <f t="shared" ref="AB316:AL316" si="307">-AB315/AB320</f>
        <v>-56.680727272727275</v>
      </c>
      <c r="AC316" s="66">
        <f t="shared" ca="1" si="307"/>
        <v>-105.59771264735421</v>
      </c>
      <c r="AD316" s="66">
        <f t="shared" ca="1" si="307"/>
        <v>-112.95832995472335</v>
      </c>
      <c r="AE316" s="66">
        <f t="shared" ca="1" si="307"/>
        <v>-125.74605464477577</v>
      </c>
      <c r="AF316" s="66">
        <f t="shared" ca="1" si="307"/>
        <v>-140.44901453133295</v>
      </c>
      <c r="AG316" s="66">
        <f t="shared" ca="1" si="307"/>
        <v>-162.38083626011928</v>
      </c>
      <c r="AH316" s="66">
        <f t="shared" ca="1" si="307"/>
        <v>-268.51161341514694</v>
      </c>
      <c r="AI316" s="66">
        <f t="shared" ca="1" si="307"/>
        <v>-299.07162304657106</v>
      </c>
      <c r="AJ316" s="66">
        <f t="shared" ca="1" si="307"/>
        <v>-343.50840400441308</v>
      </c>
      <c r="AK316" s="66">
        <f t="shared" ca="1" si="307"/>
        <v>-403.52133344952529</v>
      </c>
      <c r="AL316" s="66">
        <f t="shared" ca="1" si="307"/>
        <v>-481.44467043280224</v>
      </c>
    </row>
    <row r="317" spans="1:38" s="3" customFormat="1">
      <c r="A317" s="39"/>
      <c r="B317"/>
      <c r="C317"/>
      <c r="D317" s="64" t="s">
        <v>429</v>
      </c>
      <c r="E317"/>
      <c r="F317"/>
      <c r="G317"/>
      <c r="H317"/>
      <c r="I31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>
        <f>+Z319-Z316-Z315</f>
        <v>116.98200000000006</v>
      </c>
      <c r="AA317" s="7">
        <f t="shared" ref="AA317" si="308">+AA319-AA316-AA315</f>
        <v>75.842999999999961</v>
      </c>
      <c r="AB317" s="66">
        <f t="shared" ref="AB317:AL317" ca="1" si="309">+AB295</f>
        <v>286.27349399999997</v>
      </c>
      <c r="AC317" s="66">
        <f t="shared" ca="1" si="309"/>
        <v>113.45198517309235</v>
      </c>
      <c r="AD317" s="66">
        <f t="shared" ca="1" si="309"/>
        <v>166.74354429091261</v>
      </c>
      <c r="AE317" s="66">
        <f t="shared" ca="1" si="309"/>
        <v>200.41581334087005</v>
      </c>
      <c r="AF317" s="66">
        <f t="shared" ca="1" si="309"/>
        <v>252.2332981364566</v>
      </c>
      <c r="AG317" s="66">
        <f t="shared" ca="1" si="309"/>
        <v>718.1220995244679</v>
      </c>
      <c r="AH317" s="66">
        <f t="shared" ca="1" si="309"/>
        <v>438.3387190110144</v>
      </c>
      <c r="AI317" s="66">
        <f t="shared" ca="1" si="309"/>
        <v>549.61488564800607</v>
      </c>
      <c r="AJ317" s="66">
        <f t="shared" ca="1" si="309"/>
        <v>687.70473976271273</v>
      </c>
      <c r="AK317" s="66">
        <f t="shared" ca="1" si="309"/>
        <v>859.12974947248813</v>
      </c>
      <c r="AL317" s="66">
        <f t="shared" ca="1" si="309"/>
        <v>1056.8995894007755</v>
      </c>
    </row>
    <row r="318" spans="1:38" s="3" customFormat="1">
      <c r="A318" s="39"/>
      <c r="B318"/>
      <c r="C318"/>
      <c r="D318" s="64" t="s">
        <v>430</v>
      </c>
      <c r="E318"/>
      <c r="F318"/>
      <c r="G318"/>
      <c r="H318"/>
      <c r="I31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257">
        <v>0</v>
      </c>
      <c r="AA318" s="257">
        <v>0</v>
      </c>
      <c r="AB318" s="258">
        <f ca="1">+(AB71*AA7)*AB322</f>
        <v>7.7713390389691099</v>
      </c>
      <c r="AC318" s="258">
        <f ca="1">+(AC71*AB7)*AC322</f>
        <v>7.8292714816367264</v>
      </c>
      <c r="AD318" s="258">
        <f ca="1">+(AD71*AC7)*AD322</f>
        <v>10.153409114072815</v>
      </c>
      <c r="AE318" s="258">
        <f ca="1">+(AE71*AD7)*AE322</f>
        <v>12.889942189824831</v>
      </c>
      <c r="AF318" s="258">
        <f ca="1">+(AF71*AE7)*AF322</f>
        <v>16.306090837698523</v>
      </c>
      <c r="AG318" s="258">
        <f ca="1">+(AG71*AF7)*AG322</f>
        <v>22.989939283309916</v>
      </c>
      <c r="AH318" s="258">
        <f ca="1">+(AH71*AG7)*AH322</f>
        <v>22.048107755337004</v>
      </c>
      <c r="AI318" s="258">
        <f ca="1">+(AI71*AH7)*AI322</f>
        <v>23.766194971353446</v>
      </c>
      <c r="AJ318" s="258">
        <f ca="1">+(AJ71*AI7)*AJ322</f>
        <v>26.22690953476959</v>
      </c>
      <c r="AK318" s="258">
        <f ca="1">+(AK71*AJ7)*AK322</f>
        <v>28.906738126667761</v>
      </c>
      <c r="AL318" s="258">
        <f ca="1">+(AL71*AK7)*AL322</f>
        <v>31.920641776587505</v>
      </c>
    </row>
    <row r="319" spans="1:38" s="3" customFormat="1">
      <c r="A319" s="39"/>
      <c r="D319" s="175" t="s">
        <v>285</v>
      </c>
      <c r="E319" s="2"/>
      <c r="F319" s="2"/>
      <c r="G319" s="2"/>
      <c r="H319" s="2"/>
      <c r="I319" s="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>
        <f>+Y196</f>
        <v>215.619</v>
      </c>
      <c r="Z319" s="8">
        <f>+Z196</f>
        <v>286.30100000000004</v>
      </c>
      <c r="AA319" s="8">
        <f>+AA196</f>
        <v>311.74400000000003</v>
      </c>
      <c r="AB319" s="98">
        <f ca="1">SUM(AB315:AB318)</f>
        <v>549.10810576624192</v>
      </c>
      <c r="AC319" s="98">
        <f t="shared" ref="AC319:AL319" ca="1" si="310">SUM(AC315:AC318)</f>
        <v>564.79164977361677</v>
      </c>
      <c r="AD319" s="98">
        <f t="shared" ca="1" si="310"/>
        <v>628.73027322387884</v>
      </c>
      <c r="AE319" s="98">
        <f t="shared" ca="1" si="310"/>
        <v>716.28997410979798</v>
      </c>
      <c r="AF319" s="98">
        <f t="shared" ca="1" si="310"/>
        <v>844.38034855262015</v>
      </c>
      <c r="AG319" s="98">
        <f t="shared" ca="1" si="310"/>
        <v>1423.1115511002786</v>
      </c>
      <c r="AH319" s="98">
        <f t="shared" ca="1" si="310"/>
        <v>1614.9867644514832</v>
      </c>
      <c r="AI319" s="98">
        <f t="shared" ca="1" si="310"/>
        <v>1889.2962220242714</v>
      </c>
      <c r="AJ319" s="98">
        <f t="shared" ca="1" si="310"/>
        <v>2259.7194673173408</v>
      </c>
      <c r="AK319" s="98">
        <f t="shared" ca="1" si="310"/>
        <v>2744.2346214669715</v>
      </c>
      <c r="AL319" s="98">
        <f t="shared" ca="1" si="310"/>
        <v>3351.6101822115329</v>
      </c>
    </row>
    <row r="320" spans="1:38" s="3" customFormat="1">
      <c r="A320" s="39"/>
      <c r="B320"/>
      <c r="C320"/>
      <c r="D320" s="64" t="s">
        <v>393</v>
      </c>
      <c r="E320"/>
      <c r="F320"/>
      <c r="G320"/>
      <c r="H320"/>
      <c r="I320"/>
      <c r="J320" s="7"/>
      <c r="K320" s="7"/>
      <c r="L320" s="7"/>
      <c r="M320" s="7"/>
      <c r="N320" s="7"/>
      <c r="O320" s="7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>
        <f>+Z315/-Z316</f>
        <v>4.6569978401727861</v>
      </c>
      <c r="AA320" s="91">
        <f t="shared" ref="AA320" si="311">+AA315/-AA316</f>
        <v>5.6805753968253976</v>
      </c>
      <c r="AB320" s="100">
        <v>5.5</v>
      </c>
      <c r="AC320" s="100">
        <v>5.2</v>
      </c>
      <c r="AD320" s="100">
        <v>5</v>
      </c>
      <c r="AE320" s="100">
        <v>5</v>
      </c>
      <c r="AF320" s="100">
        <f>+AE320+0.1</f>
        <v>5.0999999999999996</v>
      </c>
      <c r="AG320" s="100">
        <f>+AF320+0.1</f>
        <v>5.1999999999999993</v>
      </c>
      <c r="AH320" s="100">
        <f t="shared" ref="AH320:AL320" si="312">+AG320+0.1</f>
        <v>5.2999999999999989</v>
      </c>
      <c r="AI320" s="100">
        <f t="shared" si="312"/>
        <v>5.3999999999999986</v>
      </c>
      <c r="AJ320" s="100">
        <f t="shared" si="312"/>
        <v>5.4999999999999982</v>
      </c>
      <c r="AK320" s="100">
        <f t="shared" si="312"/>
        <v>5.5999999999999979</v>
      </c>
      <c r="AL320" s="100">
        <f t="shared" si="312"/>
        <v>5.6999999999999975</v>
      </c>
    </row>
    <row r="321" spans="1:38" s="3" customFormat="1">
      <c r="A321" s="39"/>
      <c r="B321"/>
      <c r="C321"/>
      <c r="D321" s="64" t="s">
        <v>439</v>
      </c>
      <c r="E321"/>
      <c r="F321"/>
      <c r="G321"/>
      <c r="H321"/>
      <c r="I321"/>
      <c r="J321" s="7"/>
      <c r="K321" s="7"/>
      <c r="L321" s="7"/>
      <c r="M321" s="7"/>
      <c r="N321" s="7"/>
      <c r="O321" s="7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75">
        <v>0.6</v>
      </c>
      <c r="AC321" s="75">
        <f>+AB321*1.005</f>
        <v>0.60299999999999987</v>
      </c>
      <c r="AD321" s="75">
        <f t="shared" ref="AD321:AL321" si="313">+AC321*1.005</f>
        <v>0.60601499999999986</v>
      </c>
      <c r="AE321" s="75">
        <f t="shared" si="313"/>
        <v>0.60904507499999982</v>
      </c>
      <c r="AF321" s="75">
        <f t="shared" si="313"/>
        <v>0.61209030037499979</v>
      </c>
      <c r="AG321" s="75">
        <f t="shared" si="313"/>
        <v>0.61515075187687474</v>
      </c>
      <c r="AH321" s="75">
        <f t="shared" si="313"/>
        <v>0.61822650563625903</v>
      </c>
      <c r="AI321" s="75">
        <f t="shared" si="313"/>
        <v>0.6213176381644403</v>
      </c>
      <c r="AJ321" s="75">
        <f t="shared" si="313"/>
        <v>0.6244242263552624</v>
      </c>
      <c r="AK321" s="75">
        <f t="shared" si="313"/>
        <v>0.62754634748703864</v>
      </c>
      <c r="AL321" s="75">
        <f t="shared" si="313"/>
        <v>0.63068407922447378</v>
      </c>
    </row>
    <row r="322" spans="1:38" s="3" customFormat="1">
      <c r="A322" s="39"/>
      <c r="B322"/>
      <c r="C322"/>
      <c r="D322" s="64" t="s">
        <v>440</v>
      </c>
      <c r="E322"/>
      <c r="F322"/>
      <c r="G322"/>
      <c r="H322"/>
      <c r="I322"/>
      <c r="J322" s="7"/>
      <c r="K322" s="7"/>
      <c r="L322" s="7"/>
      <c r="M322" s="7"/>
      <c r="N322" s="7"/>
      <c r="O322" s="7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217">
        <f ca="1">AB321-AB338/(AB71*AA7)</f>
        <v>0.42550760658964892</v>
      </c>
      <c r="AC322" s="217">
        <f ca="1">AC321-AC338/(AC71*AB7)</f>
        <v>0.29645964769385513</v>
      </c>
      <c r="AD322" s="217">
        <f ca="1">AD321-AD338/(AD71*AC7)</f>
        <v>0.31819713627490098</v>
      </c>
      <c r="AE322" s="217">
        <f ca="1">AE321-AE338/(AE71*AD7)</f>
        <v>0.32515177404645096</v>
      </c>
      <c r="AF322" s="217">
        <f ca="1">AF321-AF338/(AF71*AE7)</f>
        <v>0.33309487681361566</v>
      </c>
      <c r="AG322" s="217">
        <f ca="1">AG321-AG338/(AG71*AF7)</f>
        <v>0.40448047678155141</v>
      </c>
      <c r="AH322" s="217">
        <f ca="1">AH321-AH338/(AH71*AG7)</f>
        <v>0.31051173240101249</v>
      </c>
      <c r="AI322" s="217">
        <f ca="1">AI321-AI338/(AI71*AH7)</f>
        <v>0.2950489180252997</v>
      </c>
      <c r="AJ322" s="217">
        <f ca="1">AJ321-AJ338/(AJ71*AI7)</f>
        <v>0.28327219354745076</v>
      </c>
      <c r="AK322" s="217">
        <f ca="1">AK321-AK338/(AK71*AJ7)</f>
        <v>0.2714727862137975</v>
      </c>
      <c r="AL322" s="217">
        <f ca="1">AL321-AL338/(AL71*AK7)</f>
        <v>0.26051132777939517</v>
      </c>
    </row>
    <row r="323" spans="1:38" s="3" customFormat="1">
      <c r="A323" s="39"/>
      <c r="B323"/>
      <c r="C323"/>
      <c r="D323" s="64"/>
      <c r="E323"/>
      <c r="F323"/>
      <c r="G323"/>
      <c r="H323"/>
      <c r="I323"/>
      <c r="J323" s="7"/>
      <c r="K323" s="7"/>
      <c r="L323" s="7"/>
      <c r="M323" s="7"/>
      <c r="N323" s="7"/>
      <c r="O323" s="7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</row>
    <row r="324" spans="1:38" s="3" customFormat="1">
      <c r="A324" s="39"/>
      <c r="B324"/>
      <c r="C324"/>
      <c r="D324" s="64" t="s">
        <v>394</v>
      </c>
      <c r="E324"/>
      <c r="F324"/>
      <c r="G324"/>
      <c r="H324"/>
      <c r="I324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>
        <f t="shared" ref="Z324:AL324" si="314">+Y327</f>
        <v>80.299000000000007</v>
      </c>
      <c r="AA324" s="7">
        <f t="shared" ref="AA324" si="315">+Z327</f>
        <v>107.482</v>
      </c>
      <c r="AB324" s="7">
        <f t="shared" si="314"/>
        <v>134.46899999999999</v>
      </c>
      <c r="AC324" s="7">
        <f t="shared" ca="1" si="314"/>
        <v>212.18846685941872</v>
      </c>
      <c r="AD324" s="7">
        <f t="shared" ca="1" si="314"/>
        <v>240.65078202588182</v>
      </c>
      <c r="AE324" s="7">
        <f t="shared" ca="1" si="314"/>
        <v>279.15271737340112</v>
      </c>
      <c r="AF324" s="7">
        <f t="shared" ca="1" si="314"/>
        <v>321.54995254915929</v>
      </c>
      <c r="AG324" s="7">
        <f t="shared" ca="1" si="314"/>
        <v>370.17334802404207</v>
      </c>
      <c r="AH324" s="7">
        <f t="shared" ca="1" si="314"/>
        <v>495.52483349198968</v>
      </c>
      <c r="AI324" s="7">
        <f t="shared" ca="1" si="314"/>
        <v>564.28745705655581</v>
      </c>
      <c r="AJ324" s="7">
        <f t="shared" ca="1" si="314"/>
        <v>641.06738716052098</v>
      </c>
      <c r="AK324" s="7">
        <f t="shared" ca="1" si="314"/>
        <v>725.66395576320542</v>
      </c>
      <c r="AL324" s="7">
        <f t="shared" ca="1" si="314"/>
        <v>817.4156765806556</v>
      </c>
    </row>
    <row r="325" spans="1:38" s="3" customFormat="1">
      <c r="A325" s="39"/>
      <c r="B325"/>
      <c r="C325"/>
      <c r="D325" s="64" t="s">
        <v>107</v>
      </c>
      <c r="E325"/>
      <c r="F325"/>
      <c r="G325"/>
      <c r="H325"/>
      <c r="I325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>
        <f>+Z14</f>
        <v>0</v>
      </c>
      <c r="AA325" s="7">
        <f>+AA14</f>
        <v>0</v>
      </c>
      <c r="AB325" s="7">
        <f>+AB14</f>
        <v>0</v>
      </c>
      <c r="AC325" s="7">
        <f>+AC14</f>
        <v>0</v>
      </c>
      <c r="AD325" s="7">
        <f>+AD14</f>
        <v>0</v>
      </c>
      <c r="AE325" s="7">
        <f>+AE14</f>
        <v>0</v>
      </c>
      <c r="AF325" s="7">
        <f>+AF14</f>
        <v>0</v>
      </c>
      <c r="AG325" s="7">
        <f>+AG14</f>
        <v>0</v>
      </c>
      <c r="AH325" s="7">
        <f>+AH14</f>
        <v>0</v>
      </c>
      <c r="AI325" s="7">
        <f>+AI14</f>
        <v>0</v>
      </c>
      <c r="AJ325" s="7">
        <f>+AJ14</f>
        <v>0</v>
      </c>
      <c r="AK325" s="7">
        <f>+AK14</f>
        <v>0</v>
      </c>
      <c r="AL325" s="7">
        <f>+AL14</f>
        <v>0</v>
      </c>
    </row>
    <row r="326" spans="1:38" s="3" customFormat="1">
      <c r="A326" s="39"/>
      <c r="B326"/>
      <c r="C326"/>
      <c r="D326" s="64" t="s">
        <v>392</v>
      </c>
      <c r="E326"/>
      <c r="F326"/>
      <c r="G326"/>
      <c r="H326"/>
      <c r="I326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>
        <f>+Z327-Z325-Z324</f>
        <v>27.182999999999993</v>
      </c>
      <c r="AA326" s="7">
        <f t="shared" ref="AA326" si="316">+AA327-AA325-AA324</f>
        <v>26.986999999999995</v>
      </c>
      <c r="AB326" s="66">
        <f t="shared" ref="AB326:AL326" ca="1" si="317">+AB296</f>
        <v>77.719466859418731</v>
      </c>
      <c r="AC326" s="66">
        <f t="shared" ca="1" si="317"/>
        <v>28.462315166463096</v>
      </c>
      <c r="AD326" s="66">
        <f t="shared" ca="1" si="317"/>
        <v>38.501935347519279</v>
      </c>
      <c r="AE326" s="66">
        <f t="shared" ca="1" si="317"/>
        <v>42.397235175758155</v>
      </c>
      <c r="AF326" s="66">
        <f t="shared" ca="1" si="317"/>
        <v>48.623395474882777</v>
      </c>
      <c r="AG326" s="66">
        <f t="shared" ca="1" si="317"/>
        <v>125.35148546794761</v>
      </c>
      <c r="AH326" s="66">
        <f t="shared" ca="1" si="317"/>
        <v>68.762623564566098</v>
      </c>
      <c r="AI326" s="66">
        <f t="shared" ca="1" si="317"/>
        <v>76.779930103965199</v>
      </c>
      <c r="AJ326" s="66">
        <f t="shared" ca="1" si="317"/>
        <v>84.596568602684442</v>
      </c>
      <c r="AK326" s="66">
        <f t="shared" ca="1" si="317"/>
        <v>91.751720817450192</v>
      </c>
      <c r="AL326" s="66">
        <f t="shared" ca="1" si="317"/>
        <v>112.87277168357797</v>
      </c>
    </row>
    <row r="327" spans="1:38" s="3" customFormat="1">
      <c r="A327" s="39"/>
      <c r="D327" s="175" t="s">
        <v>395</v>
      </c>
      <c r="E327" s="2"/>
      <c r="F327" s="2"/>
      <c r="G327" s="2"/>
      <c r="H327" s="2"/>
      <c r="I327" s="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>
        <f>+Y195</f>
        <v>80.299000000000007</v>
      </c>
      <c r="Z327" s="8">
        <f>+Z195</f>
        <v>107.482</v>
      </c>
      <c r="AA327" s="8">
        <f>+AA195</f>
        <v>134.46899999999999</v>
      </c>
      <c r="AB327" s="98">
        <f t="shared" ref="AB327:AL327" ca="1" si="318">SUM(AB324:AB326)</f>
        <v>212.18846685941872</v>
      </c>
      <c r="AC327" s="98">
        <f t="shared" ca="1" si="318"/>
        <v>240.65078202588182</v>
      </c>
      <c r="AD327" s="98">
        <f t="shared" ca="1" si="318"/>
        <v>279.15271737340112</v>
      </c>
      <c r="AE327" s="98">
        <f t="shared" ca="1" si="318"/>
        <v>321.54995254915929</v>
      </c>
      <c r="AF327" s="98">
        <f t="shared" ca="1" si="318"/>
        <v>370.17334802404207</v>
      </c>
      <c r="AG327" s="98">
        <f t="shared" ca="1" si="318"/>
        <v>495.52483349198968</v>
      </c>
      <c r="AH327" s="98">
        <f t="shared" ca="1" si="318"/>
        <v>564.28745705655581</v>
      </c>
      <c r="AI327" s="98">
        <f t="shared" ca="1" si="318"/>
        <v>641.06738716052098</v>
      </c>
      <c r="AJ327" s="98">
        <f t="shared" ca="1" si="318"/>
        <v>725.66395576320542</v>
      </c>
      <c r="AK327" s="98">
        <f t="shared" ca="1" si="318"/>
        <v>817.4156765806556</v>
      </c>
      <c r="AL327" s="98">
        <f t="shared" ca="1" si="318"/>
        <v>930.28844826423358</v>
      </c>
    </row>
    <row r="328" spans="1:38" s="3" customFormat="1">
      <c r="A328" s="39"/>
      <c r="B328"/>
      <c r="C328"/>
      <c r="D328" s="64"/>
      <c r="E328"/>
      <c r="F328"/>
      <c r="G328"/>
      <c r="H328"/>
      <c r="I328"/>
      <c r="J328" s="7"/>
      <c r="K328" s="7"/>
      <c r="L328" s="7"/>
      <c r="M328" s="7"/>
      <c r="N328" s="7"/>
      <c r="O328" s="7"/>
      <c r="P328" s="7"/>
      <c r="Q328" s="91"/>
      <c r="R328" s="91"/>
      <c r="S328" s="91"/>
      <c r="T328" s="91"/>
      <c r="U328" s="91"/>
      <c r="V328" s="91"/>
      <c r="W328" s="91"/>
      <c r="X328" s="91"/>
      <c r="Y328" s="91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</row>
    <row r="329" spans="1:38" s="3" customFormat="1">
      <c r="A329" s="39"/>
      <c r="B329"/>
      <c r="C329"/>
      <c r="D329" s="64" t="s">
        <v>396</v>
      </c>
      <c r="E329"/>
      <c r="F329"/>
      <c r="G329"/>
      <c r="H329"/>
      <c r="I329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>
        <f t="shared" ref="Z329:AL329" si="319">+Y332</f>
        <v>8.2780000000000005</v>
      </c>
      <c r="AA329" s="7">
        <f t="shared" ref="AA329" si="320">+Z332</f>
        <v>8.5749999999999993</v>
      </c>
      <c r="AB329" s="7">
        <f t="shared" si="319"/>
        <v>8.782</v>
      </c>
      <c r="AC329" s="7">
        <f t="shared" ca="1" si="319"/>
        <v>14.098473800920022</v>
      </c>
      <c r="AD329" s="7">
        <f t="shared" ca="1" si="319"/>
        <v>17.726534952103052</v>
      </c>
      <c r="AE329" s="7">
        <f t="shared" ca="1" si="319"/>
        <v>21.764669334539185</v>
      </c>
      <c r="AF329" s="7">
        <f t="shared" ca="1" si="319"/>
        <v>26.514809612059054</v>
      </c>
      <c r="AG329" s="7">
        <f t="shared" ca="1" si="319"/>
        <v>32.315494478601082</v>
      </c>
      <c r="AH329" s="7">
        <f t="shared" ca="1" si="319"/>
        <v>43.203744868913184</v>
      </c>
      <c r="AI329" s="7">
        <f t="shared" ca="1" si="319"/>
        <v>52.471538972512278</v>
      </c>
      <c r="AJ329" s="7">
        <f t="shared" ca="1" si="319"/>
        <v>63.607966316705586</v>
      </c>
      <c r="AK329" s="7">
        <f t="shared" ca="1" si="319"/>
        <v>77.001696632869567</v>
      </c>
      <c r="AL329" s="7">
        <f t="shared" ca="1" si="319"/>
        <v>93.098106459670007</v>
      </c>
    </row>
    <row r="330" spans="1:38" s="3" customFormat="1">
      <c r="A330" s="39"/>
      <c r="B330"/>
      <c r="C330"/>
      <c r="D330" s="64" t="s">
        <v>397</v>
      </c>
      <c r="E330"/>
      <c r="F330"/>
      <c r="G330"/>
      <c r="H330"/>
      <c r="I330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>
        <f t="shared" ref="Z330:AL330" si="321">-Z336</f>
        <v>-4.4689999999999994</v>
      </c>
      <c r="AA330" s="7">
        <f t="shared" ref="AA330" si="322">-AA336</f>
        <v>-4.6359999999999992</v>
      </c>
      <c r="AB330" s="7">
        <f t="shared" si="321"/>
        <v>-4.5218216854088569</v>
      </c>
      <c r="AC330" s="7">
        <f t="shared" ca="1" si="321"/>
        <v>-7.0492369004600111</v>
      </c>
      <c r="AD330" s="7">
        <f t="shared" ca="1" si="321"/>
        <v>-8.8632674760515258</v>
      </c>
      <c r="AE330" s="7">
        <f t="shared" ca="1" si="321"/>
        <v>-10.882334667269593</v>
      </c>
      <c r="AF330" s="7">
        <f t="shared" ca="1" si="321"/>
        <v>-13.257404806029527</v>
      </c>
      <c r="AG330" s="7">
        <f t="shared" ca="1" si="321"/>
        <v>-16.157747239300541</v>
      </c>
      <c r="AH330" s="7">
        <f t="shared" ca="1" si="321"/>
        <v>-21.601872434456592</v>
      </c>
      <c r="AI330" s="7">
        <f t="shared" ca="1" si="321"/>
        <v>-26.235769486256139</v>
      </c>
      <c r="AJ330" s="7">
        <f t="shared" ca="1" si="321"/>
        <v>-31.803983158352793</v>
      </c>
      <c r="AK330" s="7">
        <f t="shared" ca="1" si="321"/>
        <v>-38.500848316434784</v>
      </c>
      <c r="AL330" s="7">
        <f t="shared" ca="1" si="321"/>
        <v>-46.549053229835003</v>
      </c>
    </row>
    <row r="331" spans="1:38" s="3" customFormat="1">
      <c r="A331" s="39"/>
      <c r="B331"/>
      <c r="C331"/>
      <c r="D331" s="64" t="s">
        <v>392</v>
      </c>
      <c r="E331"/>
      <c r="F331"/>
      <c r="G331"/>
      <c r="H331"/>
      <c r="I331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>
        <f>+Z332-Z330-Z329</f>
        <v>4.7659999999999982</v>
      </c>
      <c r="AA331" s="7">
        <f t="shared" ref="AA331" si="323">+AA332-AA330-AA329</f>
        <v>4.843</v>
      </c>
      <c r="AB331" s="66">
        <f t="shared" ref="AB331:AL331" ca="1" si="324">+AB338+AB339</f>
        <v>9.8382954863288781</v>
      </c>
      <c r="AC331" s="66">
        <f t="shared" ca="1" si="324"/>
        <v>10.67729805164304</v>
      </c>
      <c r="AD331" s="66">
        <f t="shared" ca="1" si="324"/>
        <v>12.90140185848766</v>
      </c>
      <c r="AE331" s="66">
        <f t="shared" ca="1" si="324"/>
        <v>15.632474944789461</v>
      </c>
      <c r="AF331" s="66">
        <f t="shared" ca="1" si="324"/>
        <v>19.058089672571555</v>
      </c>
      <c r="AG331" s="66">
        <f t="shared" ca="1" si="324"/>
        <v>27.045997629612643</v>
      </c>
      <c r="AH331" s="66">
        <f t="shared" ca="1" si="324"/>
        <v>30.869666538055682</v>
      </c>
      <c r="AI331" s="66">
        <f t="shared" ca="1" si="324"/>
        <v>37.372196830449447</v>
      </c>
      <c r="AJ331" s="66">
        <f t="shared" ca="1" si="324"/>
        <v>45.197713474516775</v>
      </c>
      <c r="AK331" s="66">
        <f t="shared" ca="1" si="324"/>
        <v>54.597258143235223</v>
      </c>
      <c r="AL331" s="66">
        <f t="shared" ca="1" si="324"/>
        <v>65.879857610567768</v>
      </c>
    </row>
    <row r="332" spans="1:38" s="3" customFormat="1">
      <c r="A332" s="39"/>
      <c r="D332" s="175" t="s">
        <v>284</v>
      </c>
      <c r="E332" s="2"/>
      <c r="F332" s="2"/>
      <c r="G332" s="2"/>
      <c r="H332" s="2"/>
      <c r="I332" s="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>
        <f>+Y194</f>
        <v>8.2780000000000005</v>
      </c>
      <c r="Z332" s="8">
        <f>+Z194</f>
        <v>8.5749999999999993</v>
      </c>
      <c r="AA332" s="8">
        <f>+AA194</f>
        <v>8.782</v>
      </c>
      <c r="AB332" s="98">
        <f t="shared" ref="AB332:AL332" ca="1" si="325">SUM(AB329:AB331)</f>
        <v>14.098473800920022</v>
      </c>
      <c r="AC332" s="98">
        <f t="shared" ca="1" si="325"/>
        <v>17.726534952103052</v>
      </c>
      <c r="AD332" s="98">
        <f t="shared" ca="1" si="325"/>
        <v>21.764669334539185</v>
      </c>
      <c r="AE332" s="98">
        <f t="shared" ca="1" si="325"/>
        <v>26.514809612059054</v>
      </c>
      <c r="AF332" s="98">
        <f t="shared" ca="1" si="325"/>
        <v>32.315494478601082</v>
      </c>
      <c r="AG332" s="98">
        <f t="shared" ca="1" si="325"/>
        <v>43.203744868913184</v>
      </c>
      <c r="AH332" s="98">
        <f t="shared" ca="1" si="325"/>
        <v>52.471538972512278</v>
      </c>
      <c r="AI332" s="98">
        <f t="shared" ca="1" si="325"/>
        <v>63.607966316705586</v>
      </c>
      <c r="AJ332" s="98">
        <f t="shared" ca="1" si="325"/>
        <v>77.001696632869567</v>
      </c>
      <c r="AK332" s="98">
        <f t="shared" ca="1" si="325"/>
        <v>93.098106459670007</v>
      </c>
      <c r="AL332" s="98">
        <f t="shared" ca="1" si="325"/>
        <v>112.42891084040278</v>
      </c>
    </row>
    <row r="333" spans="1:38" s="3" customFormat="1">
      <c r="A333" s="39"/>
      <c r="B333"/>
      <c r="C333"/>
      <c r="D333" s="64"/>
      <c r="E333"/>
      <c r="F333"/>
      <c r="G333"/>
      <c r="H333"/>
      <c r="I333"/>
      <c r="J333" s="7"/>
      <c r="K333" s="7"/>
      <c r="L333" s="7"/>
      <c r="M333" s="7"/>
      <c r="N333" s="7"/>
      <c r="O333" s="7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</row>
    <row r="334" spans="1:38" s="3" customFormat="1">
      <c r="A334" s="39"/>
      <c r="B334"/>
      <c r="C334"/>
      <c r="D334" s="64" t="s">
        <v>152</v>
      </c>
      <c r="E334"/>
      <c r="F334"/>
      <c r="G334"/>
      <c r="H334"/>
      <c r="I334"/>
      <c r="J334" s="7"/>
      <c r="K334" s="7"/>
      <c r="L334" s="7"/>
      <c r="M334" s="7"/>
      <c r="N334" s="7"/>
      <c r="O334" s="7"/>
      <c r="P334" s="61"/>
      <c r="Q334" s="61"/>
      <c r="R334" s="61"/>
      <c r="S334" s="61"/>
      <c r="T334" s="61"/>
      <c r="U334" s="61"/>
      <c r="V334" s="61"/>
      <c r="W334" s="61"/>
      <c r="X334" s="61"/>
      <c r="Y334" s="72">
        <f>+Y332</f>
        <v>8.2780000000000005</v>
      </c>
      <c r="Z334" s="72">
        <f>+Z332</f>
        <v>8.5749999999999993</v>
      </c>
      <c r="AA334" s="72">
        <f t="shared" ref="AA334" si="326">+AA332</f>
        <v>8.782</v>
      </c>
      <c r="AB334" s="66">
        <f t="shared" ref="AB334:AL334" ca="1" si="327">+AB291*AB335</f>
        <v>14.098473800920022</v>
      </c>
      <c r="AC334" s="66">
        <f t="shared" ca="1" si="327"/>
        <v>17.726534952103052</v>
      </c>
      <c r="AD334" s="66">
        <f t="shared" ca="1" si="327"/>
        <v>21.764669334539185</v>
      </c>
      <c r="AE334" s="66">
        <f t="shared" ca="1" si="327"/>
        <v>26.514809612059054</v>
      </c>
      <c r="AF334" s="66">
        <f t="shared" ca="1" si="327"/>
        <v>32.315494478601082</v>
      </c>
      <c r="AG334" s="66">
        <f t="shared" ca="1" si="327"/>
        <v>43.203744868913184</v>
      </c>
      <c r="AH334" s="66">
        <f t="shared" ca="1" si="327"/>
        <v>52.471538972512278</v>
      </c>
      <c r="AI334" s="66">
        <f t="shared" ca="1" si="327"/>
        <v>63.607966316705586</v>
      </c>
      <c r="AJ334" s="66">
        <f t="shared" ca="1" si="327"/>
        <v>77.001696632869567</v>
      </c>
      <c r="AK334" s="66">
        <f t="shared" ca="1" si="327"/>
        <v>93.098106459670007</v>
      </c>
      <c r="AL334" s="66">
        <f t="shared" ca="1" si="327"/>
        <v>112.42891084040276</v>
      </c>
    </row>
    <row r="335" spans="1:38" s="3" customFormat="1">
      <c r="A335" s="39"/>
      <c r="B335"/>
      <c r="C335"/>
      <c r="D335" s="64" t="s">
        <v>398</v>
      </c>
      <c r="E335"/>
      <c r="F335"/>
      <c r="G335"/>
      <c r="H335"/>
      <c r="I335"/>
      <c r="J335" s="7"/>
      <c r="K335" s="7"/>
      <c r="L335" s="7"/>
      <c r="M335" s="7"/>
      <c r="N335" s="7"/>
      <c r="O335" s="7"/>
      <c r="P335" s="217"/>
      <c r="Q335" s="217"/>
      <c r="R335" s="217"/>
      <c r="S335" s="217"/>
      <c r="T335" s="217"/>
      <c r="U335" s="217"/>
      <c r="V335" s="217"/>
      <c r="W335" s="217"/>
      <c r="X335" s="217"/>
      <c r="Y335" s="217">
        <f>+Y334/Y291</f>
        <v>2.3252808988764046E-2</v>
      </c>
      <c r="Z335" s="217">
        <f>+Z334/Z291</f>
        <v>2.0543842836607571E-2</v>
      </c>
      <c r="AA335" s="217">
        <f t="shared" ref="AA335" si="328">+AA334/AA291</f>
        <v>1.7777327935222673E-2</v>
      </c>
      <c r="AB335" s="75">
        <v>0.02</v>
      </c>
      <c r="AC335" s="75">
        <v>2.1000000000000001E-2</v>
      </c>
      <c r="AD335" s="75">
        <v>2.1000000000000001E-2</v>
      </c>
      <c r="AE335" s="75">
        <v>2.1000000000000001E-2</v>
      </c>
      <c r="AF335" s="75">
        <v>2.1000000000000001E-2</v>
      </c>
      <c r="AG335" s="75">
        <v>2.1000000000000001E-2</v>
      </c>
      <c r="AH335" s="75">
        <v>2.1000000000000001E-2</v>
      </c>
      <c r="AI335" s="75">
        <v>2.1000000000000001E-2</v>
      </c>
      <c r="AJ335" s="75">
        <v>2.1000000000000001E-2</v>
      </c>
      <c r="AK335" s="75">
        <v>2.1000000000000001E-2</v>
      </c>
      <c r="AL335" s="75">
        <v>2.1000000000000001E-2</v>
      </c>
    </row>
    <row r="336" spans="1:38" s="3" customFormat="1">
      <c r="A336" s="39"/>
      <c r="B336"/>
      <c r="C336"/>
      <c r="D336" s="64" t="s">
        <v>7</v>
      </c>
      <c r="E336"/>
      <c r="F336"/>
      <c r="G336"/>
      <c r="H336"/>
      <c r="I336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>
        <f>+Y41</f>
        <v>12.1</v>
      </c>
      <c r="Z336" s="7">
        <f>+Z41+Z342</f>
        <v>4.4689999999999994</v>
      </c>
      <c r="AA336" s="7">
        <f>+AA41+AA342</f>
        <v>4.6359999999999992</v>
      </c>
      <c r="AB336" s="7">
        <f t="shared" ref="AB336:AL336" si="329">+AA334/AB337</f>
        <v>4.5218216854088569</v>
      </c>
      <c r="AC336" s="7">
        <f t="shared" ca="1" si="329"/>
        <v>7.0492369004600111</v>
      </c>
      <c r="AD336" s="7">
        <f t="shared" ca="1" si="329"/>
        <v>8.8632674760515258</v>
      </c>
      <c r="AE336" s="7">
        <f t="shared" ca="1" si="329"/>
        <v>10.882334667269593</v>
      </c>
      <c r="AF336" s="7">
        <f t="shared" ca="1" si="329"/>
        <v>13.257404806029527</v>
      </c>
      <c r="AG336" s="7">
        <f t="shared" ca="1" si="329"/>
        <v>16.157747239300541</v>
      </c>
      <c r="AH336" s="7">
        <f t="shared" ca="1" si="329"/>
        <v>21.601872434456592</v>
      </c>
      <c r="AI336" s="7">
        <f t="shared" ca="1" si="329"/>
        <v>26.235769486256139</v>
      </c>
      <c r="AJ336" s="7">
        <f t="shared" ca="1" si="329"/>
        <v>31.803983158352793</v>
      </c>
      <c r="AK336" s="7">
        <f t="shared" ca="1" si="329"/>
        <v>38.500848316434784</v>
      </c>
      <c r="AL336" s="7">
        <f t="shared" ca="1" si="329"/>
        <v>46.549053229835003</v>
      </c>
    </row>
    <row r="337" spans="1:40" s="3" customFormat="1">
      <c r="A337" s="39"/>
      <c r="B337"/>
      <c r="C337"/>
      <c r="D337" s="64" t="s">
        <v>393</v>
      </c>
      <c r="E337"/>
      <c r="F337"/>
      <c r="G337"/>
      <c r="H337"/>
      <c r="I337"/>
      <c r="J337" s="7"/>
      <c r="K337" s="7"/>
      <c r="L337" s="7"/>
      <c r="M337" s="7"/>
      <c r="N337" s="7"/>
      <c r="O337" s="7"/>
      <c r="P337" s="7"/>
      <c r="Q337" s="91"/>
      <c r="R337" s="91"/>
      <c r="S337" s="91"/>
      <c r="T337" s="91"/>
      <c r="U337" s="91"/>
      <c r="V337" s="91"/>
      <c r="W337" s="91"/>
      <c r="X337" s="91"/>
      <c r="Y337" s="91"/>
      <c r="Z337" s="84">
        <f>+Z329/Z336</f>
        <v>1.8523159543522043</v>
      </c>
      <c r="AA337" s="84">
        <f t="shared" ref="AA337" si="330">+AA329/AA336</f>
        <v>1.8496548748921486</v>
      </c>
      <c r="AB337" s="100">
        <f>+AA337*1.05</f>
        <v>1.942137618636756</v>
      </c>
      <c r="AC337" s="100">
        <v>2</v>
      </c>
      <c r="AD337" s="100">
        <v>2</v>
      </c>
      <c r="AE337" s="100">
        <v>2</v>
      </c>
      <c r="AF337" s="100">
        <v>2</v>
      </c>
      <c r="AG337" s="100">
        <v>2</v>
      </c>
      <c r="AH337" s="100">
        <v>2</v>
      </c>
      <c r="AI337" s="100">
        <v>2</v>
      </c>
      <c r="AJ337" s="100">
        <v>2</v>
      </c>
      <c r="AK337" s="100">
        <v>2</v>
      </c>
      <c r="AL337" s="100">
        <v>2</v>
      </c>
    </row>
    <row r="338" spans="1:40" s="3" customFormat="1">
      <c r="A338" s="39"/>
      <c r="D338" s="190" t="s">
        <v>288</v>
      </c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238">
        <f>-Z168</f>
        <v>2.5649999999999999</v>
      </c>
      <c r="AA338" s="238">
        <f>-AA168</f>
        <v>2.4079999999999999</v>
      </c>
      <c r="AB338" s="96">
        <f t="shared" ref="AB338:AL338" ca="1" si="331">(AB334-AA334)+AB336-AB339</f>
        <v>3.1868749886315317</v>
      </c>
      <c r="AC338" s="96">
        <f t="shared" ca="1" si="331"/>
        <v>8.0954951439454188</v>
      </c>
      <c r="AD338" s="96">
        <f t="shared" ca="1" si="331"/>
        <v>9.1840314936545724</v>
      </c>
      <c r="AE338" s="96">
        <f t="shared" ca="1" si="331"/>
        <v>11.254338833307466</v>
      </c>
      <c r="AF338" s="96">
        <f t="shared" ca="1" si="331"/>
        <v>13.657744494340253</v>
      </c>
      <c r="AG338" s="96">
        <f t="shared" ca="1" si="331"/>
        <v>11.974117692348868</v>
      </c>
      <c r="AH338" s="96">
        <f t="shared" ca="1" si="331"/>
        <v>21.849507668321792</v>
      </c>
      <c r="AI338" s="96">
        <f t="shared" ca="1" si="331"/>
        <v>26.280950520943339</v>
      </c>
      <c r="AJ338" s="96">
        <f t="shared" ca="1" si="331"/>
        <v>31.585745815727073</v>
      </c>
      <c r="AK338" s="96">
        <f t="shared" ca="1" si="331"/>
        <v>37.915127085517177</v>
      </c>
      <c r="AL338" s="96">
        <f t="shared" ca="1" si="331"/>
        <v>45.35753548628108</v>
      </c>
    </row>
    <row r="339" spans="1:40" s="3" customFormat="1">
      <c r="A339" s="39"/>
      <c r="B339"/>
      <c r="C339"/>
      <c r="D339" s="64" t="s">
        <v>399</v>
      </c>
      <c r="E339"/>
      <c r="F339"/>
      <c r="G339"/>
      <c r="H339"/>
      <c r="I339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>
        <f t="shared" ref="Z339:AA339" si="332">Z334-(Y334+Z338-Z336)</f>
        <v>2.2009999999999987</v>
      </c>
      <c r="AA339" s="7">
        <f t="shared" si="332"/>
        <v>2.4350000000000005</v>
      </c>
      <c r="AB339" s="66">
        <f t="shared" ref="AB339:AL339" ca="1" si="333">+AB299</f>
        <v>6.6514204976973463</v>
      </c>
      <c r="AC339" s="66">
        <f t="shared" ca="1" si="333"/>
        <v>2.5818029076976212</v>
      </c>
      <c r="AD339" s="66">
        <f t="shared" ca="1" si="333"/>
        <v>3.7173703648330867</v>
      </c>
      <c r="AE339" s="66">
        <f t="shared" ca="1" si="333"/>
        <v>4.3781361114819948</v>
      </c>
      <c r="AF339" s="66">
        <f t="shared" ca="1" si="333"/>
        <v>5.4003451782313014</v>
      </c>
      <c r="AG339" s="66">
        <f t="shared" ca="1" si="333"/>
        <v>15.071879937263775</v>
      </c>
      <c r="AH339" s="66">
        <f t="shared" ca="1" si="333"/>
        <v>9.0201588697338924</v>
      </c>
      <c r="AI339" s="66">
        <f t="shared" ca="1" si="333"/>
        <v>11.091246309506108</v>
      </c>
      <c r="AJ339" s="66">
        <f t="shared" ca="1" si="333"/>
        <v>13.611967658789704</v>
      </c>
      <c r="AK339" s="66">
        <f t="shared" ca="1" si="333"/>
        <v>16.682131057718045</v>
      </c>
      <c r="AL339" s="66">
        <f t="shared" ca="1" si="333"/>
        <v>20.522322124286692</v>
      </c>
    </row>
    <row r="340" spans="1:40" s="3" customFormat="1">
      <c r="A340" s="39"/>
      <c r="B340"/>
      <c r="C340"/>
      <c r="D340" s="64"/>
      <c r="E340"/>
      <c r="F340"/>
      <c r="G340"/>
      <c r="H340"/>
      <c r="I340"/>
      <c r="J340" s="7"/>
      <c r="K340" s="7"/>
      <c r="L340" s="7"/>
      <c r="M340" s="7"/>
      <c r="N340" s="7"/>
      <c r="O340" s="7"/>
      <c r="P340" s="7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</row>
    <row r="341" spans="1:40" s="3" customFormat="1">
      <c r="A341" s="39"/>
      <c r="B341"/>
      <c r="C341"/>
      <c r="D341" s="64" t="s">
        <v>402</v>
      </c>
      <c r="E341"/>
      <c r="F341"/>
      <c r="G341"/>
      <c r="H341"/>
      <c r="I341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>
        <f t="shared" ref="Z341" si="334">+Y345</f>
        <v>34.232999999999997</v>
      </c>
      <c r="AA341" s="7">
        <f t="shared" ref="AA341" si="335">+Z345</f>
        <v>42.634999999999998</v>
      </c>
      <c r="AB341" s="7">
        <f t="shared" ref="AB341" si="336">+AA345</f>
        <v>50.517000000000003</v>
      </c>
      <c r="AC341" s="7">
        <f t="shared" ref="AC341" ca="1" si="337">+AB345</f>
        <v>70.492369004600107</v>
      </c>
      <c r="AD341" s="7">
        <f t="shared" ref="AD341" ca="1" si="338">+AC345</f>
        <v>81.879709064475989</v>
      </c>
      <c r="AE341" s="7">
        <f t="shared" ref="AE341" ca="1" si="339">+AD345</f>
        <v>97.516082746990094</v>
      </c>
      <c r="AF341" s="7">
        <f t="shared" ref="AF341" ca="1" si="340">+AE345</f>
        <v>115.23500396698465</v>
      </c>
      <c r="AG341" s="7">
        <f t="shared" ref="AG341" ca="1" si="341">+AF345</f>
        <v>136.23178530238206</v>
      </c>
      <c r="AH341" s="7">
        <f t="shared" ref="AH341" ca="1" si="342">+AG345</f>
        <v>176.66917026951205</v>
      </c>
      <c r="AI341" s="7">
        <f t="shared" ref="AI341" ca="1" si="343">+AH345</f>
        <v>208.13010961735094</v>
      </c>
      <c r="AJ341" s="7">
        <f t="shared" ref="AJ341" ca="1" si="344">+AI345</f>
        <v>244.73402654911462</v>
      </c>
      <c r="AK341" s="7">
        <f t="shared" ref="AK341" ca="1" si="345">+AJ345</f>
        <v>287.37889714975006</v>
      </c>
      <c r="AL341" s="7">
        <f t="shared" ref="AL341" ca="1" si="346">+AK345</f>
        <v>337.02891444081109</v>
      </c>
    </row>
    <row r="342" spans="1:40" s="3" customFormat="1">
      <c r="A342" s="39"/>
      <c r="B342"/>
      <c r="C342"/>
      <c r="D342" s="64" t="s">
        <v>397</v>
      </c>
      <c r="E342"/>
      <c r="F342"/>
      <c r="G342"/>
      <c r="H342"/>
      <c r="I342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7">
        <v>-10.731</v>
      </c>
      <c r="AA342" s="77">
        <v>-14.064</v>
      </c>
      <c r="AB342" s="7">
        <f t="shared" ref="AB342:AL342" si="347">-AB341/AB346</f>
        <v>-16.839000000000002</v>
      </c>
      <c r="AC342" s="7">
        <f t="shared" ca="1" si="347"/>
        <v>-23.497456334866701</v>
      </c>
      <c r="AD342" s="7">
        <f t="shared" ca="1" si="347"/>
        <v>-27.293236354825329</v>
      </c>
      <c r="AE342" s="7">
        <f t="shared" ca="1" si="347"/>
        <v>-32.505360915663367</v>
      </c>
      <c r="AF342" s="7">
        <f t="shared" ca="1" si="347"/>
        <v>-38.411667988994886</v>
      </c>
      <c r="AG342" s="7">
        <f t="shared" ca="1" si="347"/>
        <v>-45.410595100794019</v>
      </c>
      <c r="AH342" s="7">
        <f t="shared" ca="1" si="347"/>
        <v>-58.889723423170686</v>
      </c>
      <c r="AI342" s="7">
        <f t="shared" ca="1" si="347"/>
        <v>-69.376703205783642</v>
      </c>
      <c r="AJ342" s="7">
        <f t="shared" ca="1" si="347"/>
        <v>-81.578008849704872</v>
      </c>
      <c r="AK342" s="7">
        <f t="shared" ca="1" si="347"/>
        <v>-95.792965716583353</v>
      </c>
      <c r="AL342" s="7">
        <f t="shared" ca="1" si="347"/>
        <v>-112.34297148027036</v>
      </c>
    </row>
    <row r="343" spans="1:40" s="3" customFormat="1">
      <c r="A343" s="39"/>
      <c r="B343"/>
      <c r="C343"/>
      <c r="D343" s="64" t="s">
        <v>400</v>
      </c>
      <c r="E343"/>
      <c r="F343"/>
      <c r="G343"/>
      <c r="H343"/>
      <c r="I343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>
        <f>+Z345-Z344-Z342-Z341</f>
        <v>8.4510000000000005</v>
      </c>
      <c r="AA343" s="7">
        <f t="shared" ref="AA343:AL343" si="348">+AA345-AA344-AA342-AA341</f>
        <v>10.993000000000009</v>
      </c>
      <c r="AB343" s="7">
        <f t="shared" ca="1" si="348"/>
        <v>15.395102017504904</v>
      </c>
      <c r="AC343" s="7">
        <f t="shared" ca="1" si="348"/>
        <v>26.907162315956256</v>
      </c>
      <c r="AD343" s="7">
        <f t="shared" ca="1" si="348"/>
        <v>31.932269870783031</v>
      </c>
      <c r="AE343" s="7">
        <f t="shared" ca="1" si="348"/>
        <v>37.853896727937894</v>
      </c>
      <c r="AF343" s="7">
        <f t="shared" ca="1" si="348"/>
        <v>44.874472114964718</v>
      </c>
      <c r="AG343" s="7">
        <f t="shared" ca="1" si="348"/>
        <v>47.327453226365691</v>
      </c>
      <c r="AH343" s="7">
        <f t="shared" ca="1" si="348"/>
        <v>68.531628385117955</v>
      </c>
      <c r="AI343" s="7">
        <f t="shared" ca="1" si="348"/>
        <v>80.685050287966789</v>
      </c>
      <c r="AJ343" s="7">
        <f t="shared" ca="1" si="348"/>
        <v>95.079029027142781</v>
      </c>
      <c r="AK343" s="7">
        <f t="shared" ca="1" si="348"/>
        <v>112.07872089220797</v>
      </c>
      <c r="AL343" s="7">
        <f t="shared" ca="1" si="348"/>
        <v>129.06841952532216</v>
      </c>
    </row>
    <row r="344" spans="1:40" s="3" customFormat="1">
      <c r="A344" s="39"/>
      <c r="B344"/>
      <c r="C344"/>
      <c r="D344" s="64" t="s">
        <v>404</v>
      </c>
      <c r="E344"/>
      <c r="F344"/>
      <c r="G344"/>
      <c r="H344"/>
      <c r="I344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7">
        <v>10.682</v>
      </c>
      <c r="AA344" s="77">
        <v>10.952999999999999</v>
      </c>
      <c r="AB344" s="66">
        <f t="shared" ref="AB344:AL344" ca="1" si="349">+AB298</f>
        <v>21.419266987095195</v>
      </c>
      <c r="AC344" s="66">
        <f t="shared" ca="1" si="349"/>
        <v>7.9776340787863225</v>
      </c>
      <c r="AD344" s="66">
        <f t="shared" ca="1" si="349"/>
        <v>10.997340166556391</v>
      </c>
      <c r="AE344" s="66">
        <f t="shared" ca="1" si="349"/>
        <v>12.370385407720029</v>
      </c>
      <c r="AF344" s="66">
        <f t="shared" ca="1" si="349"/>
        <v>14.533977209427587</v>
      </c>
      <c r="AG344" s="66">
        <f t="shared" ca="1" si="349"/>
        <v>38.520526841558308</v>
      </c>
      <c r="AH344" s="66">
        <f t="shared" ca="1" si="349"/>
        <v>21.819034385891619</v>
      </c>
      <c r="AI344" s="66">
        <f t="shared" ca="1" si="349"/>
        <v>25.295569849580538</v>
      </c>
      <c r="AJ344" s="66">
        <f t="shared" ca="1" si="349"/>
        <v>29.143850423197549</v>
      </c>
      <c r="AK344" s="66">
        <f t="shared" ca="1" si="349"/>
        <v>33.364262115436432</v>
      </c>
      <c r="AL344" s="66">
        <f t="shared" ca="1" si="349"/>
        <v>41.044644248573803</v>
      </c>
    </row>
    <row r="345" spans="1:40" s="3" customFormat="1">
      <c r="A345" s="39"/>
      <c r="D345" s="175" t="s">
        <v>403</v>
      </c>
      <c r="E345" s="2"/>
      <c r="F345" s="2"/>
      <c r="G345" s="2"/>
      <c r="H345" s="2"/>
      <c r="I345" s="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>
        <f>+Y198</f>
        <v>34.232999999999997</v>
      </c>
      <c r="Z345" s="8">
        <f>+Z198</f>
        <v>42.634999999999998</v>
      </c>
      <c r="AA345" s="8">
        <f>+AA198</f>
        <v>50.517000000000003</v>
      </c>
      <c r="AB345" s="98">
        <f t="shared" ref="AB345:AL345" ca="1" si="350">+AB347*AB291</f>
        <v>70.492369004600107</v>
      </c>
      <c r="AC345" s="98">
        <f t="shared" ca="1" si="350"/>
        <v>81.879709064475989</v>
      </c>
      <c r="AD345" s="98">
        <f t="shared" ca="1" si="350"/>
        <v>97.516082746990094</v>
      </c>
      <c r="AE345" s="98">
        <f t="shared" ca="1" si="350"/>
        <v>115.23500396698465</v>
      </c>
      <c r="AF345" s="98">
        <f t="shared" ca="1" si="350"/>
        <v>136.23178530238206</v>
      </c>
      <c r="AG345" s="98">
        <f t="shared" ca="1" si="350"/>
        <v>176.66917026951205</v>
      </c>
      <c r="AH345" s="98">
        <f t="shared" ca="1" si="350"/>
        <v>208.13010961735094</v>
      </c>
      <c r="AI345" s="98">
        <f t="shared" ca="1" si="350"/>
        <v>244.73402654911462</v>
      </c>
      <c r="AJ345" s="98">
        <f t="shared" ca="1" si="350"/>
        <v>287.37889714975006</v>
      </c>
      <c r="AK345" s="98">
        <f t="shared" ca="1" si="350"/>
        <v>337.02891444081109</v>
      </c>
      <c r="AL345" s="98">
        <f t="shared" ca="1" si="350"/>
        <v>394.79900673443672</v>
      </c>
    </row>
    <row r="346" spans="1:40" s="3" customFormat="1">
      <c r="A346" s="39"/>
      <c r="B346"/>
      <c r="C346"/>
      <c r="D346" s="64" t="s">
        <v>393</v>
      </c>
      <c r="E346"/>
      <c r="F346"/>
      <c r="G346"/>
      <c r="H346"/>
      <c r="I346"/>
      <c r="J346" s="7"/>
      <c r="K346" s="7"/>
      <c r="L346" s="7"/>
      <c r="M346" s="7"/>
      <c r="N346" s="7"/>
      <c r="O346" s="7"/>
      <c r="P346" s="7"/>
      <c r="Q346" s="91"/>
      <c r="R346" s="91"/>
      <c r="S346" s="91"/>
      <c r="T346" s="91"/>
      <c r="U346" s="91"/>
      <c r="V346" s="91"/>
      <c r="W346" s="91"/>
      <c r="X346" s="91"/>
      <c r="Y346" s="91"/>
      <c r="Z346" s="84">
        <f>-Z341/Z342</f>
        <v>3.1901034386357279</v>
      </c>
      <c r="AA346" s="84">
        <f>-AA341/AA342</f>
        <v>3.0314988623435721</v>
      </c>
      <c r="AB346" s="100">
        <v>3</v>
      </c>
      <c r="AC346" s="100">
        <v>3</v>
      </c>
      <c r="AD346" s="100">
        <v>3</v>
      </c>
      <c r="AE346" s="100">
        <v>3</v>
      </c>
      <c r="AF346" s="100">
        <v>3</v>
      </c>
      <c r="AG346" s="100">
        <v>3</v>
      </c>
      <c r="AH346" s="100">
        <v>3</v>
      </c>
      <c r="AI346" s="100">
        <v>3</v>
      </c>
      <c r="AJ346" s="100">
        <v>3</v>
      </c>
      <c r="AK346" s="100">
        <v>3</v>
      </c>
      <c r="AL346" s="100">
        <v>3</v>
      </c>
    </row>
    <row r="347" spans="1:40" s="3" customFormat="1">
      <c r="A347" s="39"/>
      <c r="B347"/>
      <c r="C347"/>
      <c r="D347" s="64" t="s">
        <v>444</v>
      </c>
      <c r="E347"/>
      <c r="F347"/>
      <c r="G347"/>
      <c r="H347"/>
      <c r="I347"/>
      <c r="J347" s="7"/>
      <c r="K347" s="7"/>
      <c r="L347" s="7"/>
      <c r="M347" s="7"/>
      <c r="N347" s="7"/>
      <c r="O347" s="7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13">
        <f>+Z345/Z291</f>
        <v>0.10214422616195495</v>
      </c>
      <c r="AA347" s="13">
        <f>+AA345/AA291</f>
        <v>0.10226113360323887</v>
      </c>
      <c r="AB347" s="75">
        <v>0.1</v>
      </c>
      <c r="AC347" s="75">
        <f>+AB347*0.97</f>
        <v>9.7000000000000003E-2</v>
      </c>
      <c r="AD347" s="75">
        <f t="shared" ref="AD347:AL347" si="351">+AC347*0.97</f>
        <v>9.4090000000000007E-2</v>
      </c>
      <c r="AE347" s="75">
        <f t="shared" si="351"/>
        <v>9.126730000000001E-2</v>
      </c>
      <c r="AF347" s="75">
        <f t="shared" si="351"/>
        <v>8.8529281000000001E-2</v>
      </c>
      <c r="AG347" s="75">
        <f t="shared" si="351"/>
        <v>8.5873402569999993E-2</v>
      </c>
      <c r="AH347" s="75">
        <f t="shared" si="351"/>
        <v>8.3297200492899987E-2</v>
      </c>
      <c r="AI347" s="75">
        <f t="shared" si="351"/>
        <v>8.0798284478112992E-2</v>
      </c>
      <c r="AJ347" s="75">
        <f t="shared" si="351"/>
        <v>7.8374335943769594E-2</v>
      </c>
      <c r="AK347" s="75">
        <f t="shared" si="351"/>
        <v>7.6023105865456506E-2</v>
      </c>
      <c r="AL347" s="75">
        <f t="shared" si="351"/>
        <v>7.3742412689492803E-2</v>
      </c>
    </row>
    <row r="348" spans="1:40" s="3" customFormat="1">
      <c r="A348" s="39"/>
      <c r="B348"/>
      <c r="C348"/>
      <c r="D348" s="64"/>
      <c r="E348"/>
      <c r="F348"/>
      <c r="G348"/>
      <c r="H348"/>
      <c r="I348"/>
      <c r="J348" s="7"/>
      <c r="K348" s="7"/>
      <c r="L348" s="7"/>
      <c r="M348" s="7"/>
      <c r="N348" s="7"/>
      <c r="O348" s="7"/>
      <c r="P348" s="7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</row>
    <row r="349" spans="1:40">
      <c r="B349" s="227" t="s">
        <v>183</v>
      </c>
      <c r="C349" s="49" t="s">
        <v>183</v>
      </c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</row>
    <row r="350" spans="1:40">
      <c r="B350"/>
      <c r="C350" s="104"/>
      <c r="D350" s="105" t="s">
        <v>212</v>
      </c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</row>
    <row r="351" spans="1:40" ht="5.15" customHeight="1"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K351" s="60"/>
      <c r="AL351" s="60"/>
      <c r="AM351" s="7"/>
      <c r="AN351" s="1"/>
    </row>
    <row r="352" spans="1:40">
      <c r="B352"/>
      <c r="D352" t="s">
        <v>184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>
        <f>+SUM(Z212:Z214)</f>
        <v>202.39500000000001</v>
      </c>
      <c r="AA352" s="7">
        <f>+SUM(AA212:AA214)</f>
        <v>264.68</v>
      </c>
      <c r="AB352" s="7">
        <f ca="1">+SUM(AB212:AB214)</f>
        <v>255.05796944909528</v>
      </c>
      <c r="AC352" s="7">
        <f ca="1">+SUM(AC212:AC214)</f>
        <v>293.59330449387164</v>
      </c>
      <c r="AD352" s="7">
        <f ca="1">+SUM(AD212:AD214)</f>
        <v>386.35380281213816</v>
      </c>
      <c r="AE352" s="7">
        <f ca="1">+SUM(AE212:AE214)</f>
        <v>514.90965226423646</v>
      </c>
      <c r="AF352" s="7">
        <f ca="1">+SUM(AF212:AF214)</f>
        <v>688.0025160052063</v>
      </c>
      <c r="AG352" s="7">
        <f ca="1">+SUM(AG212:AG214)</f>
        <v>940.79329244853272</v>
      </c>
      <c r="AH352" s="7">
        <f ca="1">+SUM(AH212:AH214)</f>
        <v>924.02449438094004</v>
      </c>
      <c r="AI352" s="7">
        <f ca="1">+SUM(AI212:AI214)</f>
        <v>1191.8225756727938</v>
      </c>
      <c r="AJ352" s="7">
        <f ca="1">+SUM(AJ212:AJ214)</f>
        <v>1518.1854275978344</v>
      </c>
      <c r="AK352" s="7">
        <f ca="1">+SUM(AK212:AK214)</f>
        <v>1421.5645720460634</v>
      </c>
      <c r="AL352" s="7">
        <f ca="1">+SUM(AL212:AL214)</f>
        <v>1964.4714862090814</v>
      </c>
      <c r="AN352" s="1"/>
    </row>
    <row r="353" spans="2:40">
      <c r="B353"/>
      <c r="D353" t="s">
        <v>401</v>
      </c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>
        <f>+Z352/Z235</f>
        <v>1.558781568619233</v>
      </c>
      <c r="AA353" s="4">
        <f>+AA352/AA235</f>
        <v>2.0384807212734435</v>
      </c>
      <c r="AB353" s="4">
        <f ca="1">+AB352/AB235</f>
        <v>1.9643749188798989</v>
      </c>
      <c r="AC353" s="4">
        <f ca="1">+AC352/AC235</f>
        <v>2.2611617466590643</v>
      </c>
      <c r="AD353" s="4">
        <f ca="1">+AD352/AD235</f>
        <v>2.9755734419798441</v>
      </c>
      <c r="AE353" s="4">
        <f ca="1">+AE352/AE235</f>
        <v>3.965669485183084</v>
      </c>
      <c r="AF353" s="4">
        <f ca="1">+AF352/AF235</f>
        <v>5.2987753705011214</v>
      </c>
      <c r="AG353" s="4">
        <f ca="1">+AG352/AG235</f>
        <v>7.2456890938480525</v>
      </c>
      <c r="AH353" s="4">
        <f ca="1">+AH352/AH235</f>
        <v>7.1165411734169091</v>
      </c>
      <c r="AI353" s="4">
        <f ca="1">+AI352/AI235</f>
        <v>9.1790363597077604</v>
      </c>
      <c r="AJ353" s="4">
        <f ca="1">+AJ352/AJ235</f>
        <v>11.692578681715522</v>
      </c>
      <c r="AK353" s="4">
        <f ca="1">+AK352/AK235</f>
        <v>10.948435749437937</v>
      </c>
      <c r="AL353" s="4">
        <f ca="1">+AL352/AL235</f>
        <v>15.129731192869132</v>
      </c>
    </row>
    <row r="354" spans="2:40">
      <c r="B354"/>
      <c r="D354" t="s">
        <v>226</v>
      </c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>
        <f>(Z352-Z188-Z191)/Z235</f>
        <v>1.3428572619031145</v>
      </c>
      <c r="AA354" s="4">
        <f>(AA352-AA188-AA191)/AA235</f>
        <v>1.6099977420984095</v>
      </c>
      <c r="AB354" s="4">
        <f ca="1">(AB352-AB188-AB191)/AB235</f>
        <v>1.9536219639120262</v>
      </c>
      <c r="AC354" s="4">
        <f ca="1">(AC352-AC188-AC191)/AC235</f>
        <v>2.1632060926001957</v>
      </c>
      <c r="AD354" s="4">
        <f ca="1">(AD352-AD188-AD191)/AD235</f>
        <v>2.7586392156647901</v>
      </c>
      <c r="AE354" s="4">
        <f ca="1">(AE352-AE188-AE191)/AE235</f>
        <v>3.1118001907920094</v>
      </c>
      <c r="AF354" s="4">
        <f ca="1">(AF352-AF188-AF191)/AF235</f>
        <v>3.5287415762615533</v>
      </c>
      <c r="AG354" s="4">
        <f ca="1">(AG352-AG188-AG191)/AG235</f>
        <v>6.5689386443223965</v>
      </c>
      <c r="AH354" s="4">
        <f ca="1">(AH352-AH188-AH191)/AH235</f>
        <v>6.657705497575753</v>
      </c>
      <c r="AI354" s="4">
        <f ca="1">(AI352-AI188-AI191)/AI235</f>
        <v>6.9263607229983073</v>
      </c>
      <c r="AJ354" s="4">
        <f ca="1">(AJ352-AJ188-AJ191)/AJ235</f>
        <v>7.3401282312861653</v>
      </c>
      <c r="AK354" s="4">
        <f ca="1">(AK352-AK188-AK191)/AK235</f>
        <v>7.859608829506973</v>
      </c>
      <c r="AL354" s="4">
        <f ca="1">(AL352-AL188-AL191)/AL235</f>
        <v>9.1210437323369131</v>
      </c>
    </row>
    <row r="355" spans="2:40">
      <c r="B355"/>
      <c r="D355" t="s">
        <v>25</v>
      </c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>
        <f>+Z149</f>
        <v>0.35735796232086947</v>
      </c>
      <c r="AA355" s="4">
        <f>+AA149</f>
        <v>0.49386254258326384</v>
      </c>
      <c r="AB355" s="4">
        <f ca="1">+AB149</f>
        <v>0.34640593775127188</v>
      </c>
      <c r="AC355" s="4">
        <f ca="1">+AC149</f>
        <v>0.38448847950442511</v>
      </c>
      <c r="AD355" s="4">
        <f ca="1">+AD149</f>
        <v>0.83483804526196292</v>
      </c>
      <c r="AE355" s="4">
        <f ca="1">+AE149</f>
        <v>1.1265615083261127</v>
      </c>
      <c r="AF355" s="4">
        <f ca="1">+AF149</f>
        <v>1.4948163808636077</v>
      </c>
      <c r="AG355" s="4">
        <f ca="1">+AG149</f>
        <v>2.2583495313951674</v>
      </c>
      <c r="AH355" s="4">
        <f ca="1">+AH149</f>
        <v>2.3479490821369517</v>
      </c>
      <c r="AI355" s="4">
        <f ca="1">+AI149</f>
        <v>3.1258757991837047</v>
      </c>
      <c r="AJ355" s="4">
        <f ca="1">+AJ149</f>
        <v>4.0599706835726739</v>
      </c>
      <c r="AK355" s="4">
        <f ca="1">+AK149</f>
        <v>5.1974937484805892</v>
      </c>
      <c r="AL355" s="4">
        <f ca="1">+AL149</f>
        <v>6.6088888867101554</v>
      </c>
    </row>
    <row r="356" spans="2:40">
      <c r="B356"/>
      <c r="D356" t="s">
        <v>1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>
        <f>+Z355/AVERAGE(Y353:Z353)</f>
        <v>0.22925467526371687</v>
      </c>
      <c r="AA356" s="1">
        <f t="shared" ref="AA356:AL356" si="352">+AA355/AVERAGE(Z353:AA353)</f>
        <v>0.27457688808007275</v>
      </c>
      <c r="AB356" s="1">
        <f t="shared" ca="1" si="352"/>
        <v>0.17307940575044153</v>
      </c>
      <c r="AC356" s="1">
        <f t="shared" ca="1" si="352"/>
        <v>0.18198326505605364</v>
      </c>
      <c r="AD356" s="1">
        <f t="shared" ca="1" si="352"/>
        <v>0.31883912979718476</v>
      </c>
      <c r="AE356" s="1">
        <f t="shared" ca="1" si="352"/>
        <v>0.32459936070457296</v>
      </c>
      <c r="AF356" s="1">
        <f t="shared" ca="1" si="352"/>
        <v>0.32269961215138804</v>
      </c>
      <c r="AG356" s="1">
        <f t="shared" ca="1" si="352"/>
        <v>0.36005515226469798</v>
      </c>
      <c r="AH356" s="1">
        <f t="shared" ca="1" si="352"/>
        <v>0.32696162621602054</v>
      </c>
      <c r="AI356" s="1">
        <f t="shared" ca="1" si="352"/>
        <v>0.38364713282847596</v>
      </c>
      <c r="AJ356" s="1">
        <f t="shared" ca="1" si="352"/>
        <v>0.38904231182062038</v>
      </c>
      <c r="AK356" s="1">
        <f t="shared" ca="1" si="352"/>
        <v>0.45912198539381438</v>
      </c>
      <c r="AL356" s="1">
        <f t="shared" ca="1" si="352"/>
        <v>0.50685225701108905</v>
      </c>
    </row>
    <row r="357" spans="2:40">
      <c r="B357"/>
      <c r="D357" t="s">
        <v>227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>
        <f t="shared" ref="Z357" si="353">+Z355/AVERAGE(Y354:Z354)</f>
        <v>0.26611760792388106</v>
      </c>
      <c r="AA357" s="1">
        <f t="shared" ref="AA357" si="354">+AA355/AVERAGE(Z354:AA354)</f>
        <v>0.33449833595893619</v>
      </c>
      <c r="AB357" s="1">
        <f t="shared" ref="AB357" ca="1" si="355">+AB355/AVERAGE(AA354:AB354)</f>
        <v>0.19441240442520857</v>
      </c>
      <c r="AC357" s="1">
        <f t="shared" ref="AC357" ca="1" si="356">+AC355/AVERAGE(AB354:AC354)</f>
        <v>0.18678869956505487</v>
      </c>
      <c r="AD357" s="1">
        <f t="shared" ref="AD357" ca="1" si="357">+AD355/AVERAGE(AC354:AD354)</f>
        <v>0.33923782361061405</v>
      </c>
      <c r="AE357" s="1">
        <f t="shared" ref="AE357" ca="1" si="358">+AE355/AVERAGE(AD354:AE354)</f>
        <v>0.38380824000568892</v>
      </c>
      <c r="AF357" s="1">
        <f t="shared" ref="AF357" ca="1" si="359">+AF355/AVERAGE(AE354:AF354)</f>
        <v>0.45020916464376498</v>
      </c>
      <c r="AG357" s="1">
        <f t="shared" ref="AG357" ca="1" si="360">+AG355/AVERAGE(AF354:AG354)</f>
        <v>0.44730066353092868</v>
      </c>
      <c r="AH357" s="1">
        <f t="shared" ref="AH357" ca="1" si="361">+AH355/AVERAGE(AG354:AH354)</f>
        <v>0.35503322792201453</v>
      </c>
      <c r="AI357" s="1">
        <f t="shared" ref="AI357" ca="1" si="362">+AI355/AVERAGE(AH354:AI354)</f>
        <v>0.46022681992661924</v>
      </c>
      <c r="AJ357" s="1">
        <f t="shared" ref="AJ357" ca="1" si="363">+AJ355/AVERAGE(AI354:AJ354)</f>
        <v>0.56916185847582279</v>
      </c>
      <c r="AK357" s="1">
        <f t="shared" ref="AK357" ca="1" si="364">+AK355/AVERAGE(AJ354:AK354)</f>
        <v>0.68389258678523202</v>
      </c>
      <c r="AL357" s="1">
        <f t="shared" ref="AL357" ca="1" si="365">+AL355/AVERAGE(AK354:AL354)</f>
        <v>0.77840222719833008</v>
      </c>
    </row>
    <row r="358" spans="2:40">
      <c r="B358"/>
      <c r="D358" t="s">
        <v>185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>
        <f>SUM(Z212:Z215,Z207:Z208,Z210,Z202)</f>
        <v>320.61199999999997</v>
      </c>
      <c r="AA358" s="7">
        <f>SUM(AA212:AA215,AA207:AA208,AA210,AA202)</f>
        <v>363.721</v>
      </c>
      <c r="AB358" s="7">
        <f ca="1">SUM(AB212:AB215,AB207:AB208,AB210,AB202)</f>
        <v>572.29896944909524</v>
      </c>
      <c r="AC358" s="7">
        <f ca="1">SUM(AC212:AC215,AC207:AC208,AC210,AC202)</f>
        <v>610.73558281306066</v>
      </c>
      <c r="AD358" s="7">
        <f ca="1">SUM(AD212:AD215,AD207:AD208,AD210,AD202)</f>
        <v>703.45774795820239</v>
      </c>
      <c r="AE358" s="7">
        <f ca="1">SUM(AE212:AE215,AE207:AE208,AE210,AE202)</f>
        <v>886.60257752319501</v>
      </c>
      <c r="AF358" s="7">
        <f ca="1">SUM(AF212:AF215,AF207:AF208,AF210,AF202)</f>
        <v>1146.1435453337235</v>
      </c>
      <c r="AG358" s="7">
        <f ca="1">SUM(AG212:AG215,AG207:AG208,AG210,AG202)</f>
        <v>1594.4125412216072</v>
      </c>
      <c r="AH358" s="7">
        <f ca="1">SUM(AH212:AH215,AH207:AH208,AH210,AH202)</f>
        <v>1766.8978589058788</v>
      </c>
      <c r="AI358" s="7">
        <f ca="1">SUM(AI212:AI215,AI207:AI208,AI210,AI202)</f>
        <v>2276.6627902615269</v>
      </c>
      <c r="AJ358" s="7">
        <f ca="1">SUM(AJ212:AJ215,AJ207:AJ208,AJ210,AJ202)</f>
        <v>2912.7151996707612</v>
      </c>
      <c r="AK358" s="7">
        <f ca="1">SUM(AK212:AK215,AK207:AK208,AK210,AK202)</f>
        <v>3212.1840934497031</v>
      </c>
      <c r="AL358" s="7">
        <f ca="1">SUM(AL212:AL215,AL207:AL208,AL210,AL202)</f>
        <v>4169.4286305157257</v>
      </c>
    </row>
    <row r="359" spans="2:40">
      <c r="B359"/>
      <c r="D359" t="s">
        <v>228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>
        <f>+Z358-Z188</f>
        <v>292.57599999999996</v>
      </c>
      <c r="AA359" s="7">
        <f>+AA358-AA188</f>
        <v>308.08600000000001</v>
      </c>
      <c r="AB359" s="7">
        <f ca="1">+AB358-AB188</f>
        <v>570.90278645300657</v>
      </c>
      <c r="AC359" s="7">
        <f ca="1">+AC358-AC188</f>
        <v>598.01684466374672</v>
      </c>
      <c r="AD359" s="7">
        <f ca="1">+AD358-AD188</f>
        <v>675.29061818265109</v>
      </c>
      <c r="AE359" s="7">
        <f ca="1">+AE358-AE188</f>
        <v>775.73465393633592</v>
      </c>
      <c r="AF359" s="7">
        <f ca="1">+AF358-AF188</f>
        <v>916.31917673892985</v>
      </c>
      <c r="AG359" s="7">
        <f ca="1">+AG358-AG188</f>
        <v>1506.542046734638</v>
      </c>
      <c r="AH359" s="7">
        <f ca="1">+AH358-AH188</f>
        <v>1707.3218102269536</v>
      </c>
      <c r="AI359" s="7">
        <f ca="1">+AI358-AI188</f>
        <v>1984.1713375330523</v>
      </c>
      <c r="AJ359" s="7">
        <f ca="1">+AJ358-AJ188</f>
        <v>2347.5852118335542</v>
      </c>
      <c r="AK359" s="7">
        <f ca="1">+AK358-AK188</f>
        <v>2811.1252555438914</v>
      </c>
      <c r="AL359" s="7">
        <f ca="1">+AL358-AL188</f>
        <v>3389.2498530288558</v>
      </c>
    </row>
    <row r="360" spans="2:40">
      <c r="B360"/>
      <c r="D360" t="s">
        <v>55</v>
      </c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>
        <f>+(Z134*(1+SUM(Z139,Z141)))/AVERAGE(Y358:Z358)</f>
        <v>0.15581784164871559</v>
      </c>
      <c r="AA360" s="62">
        <f>+(AA134*(1+SUM(AA139,AA141)))/AVERAGE(Z358:AA358)</f>
        <v>0.20132536034387533</v>
      </c>
      <c r="AB360" s="62">
        <f ca="1">+(AB134*(1+SUM(AB139,AB141)))/AVERAGE(AA358:AB358)</f>
        <v>0.21293674897399373</v>
      </c>
      <c r="AC360" s="62">
        <f ca="1">+(AC134*(1+SUM(AC139,AC141)))/AVERAGE(AB358:AC358)</f>
        <v>0.14544794913274994</v>
      </c>
      <c r="AD360" s="62">
        <f ca="1">+(AD134*(1+SUM(AD139,AD141)))/AVERAGE(AC358:AD358)</f>
        <v>0.18369645841221113</v>
      </c>
      <c r="AE360" s="62">
        <f ca="1">+(AE134*(1+SUM(AE139,AE141)))/AVERAGE(AD358:AE358)</f>
        <v>0.20029113886935626</v>
      </c>
      <c r="AF360" s="62">
        <f ca="1">+(AF134*(1+SUM(AF139,AF141)))/AVERAGE(AE358:AF358)</f>
        <v>0.20600613828069642</v>
      </c>
      <c r="AG360" s="62">
        <f ca="1">+(AG134*(1+SUM(AG139,AG141)))/AVERAGE(AF358:AG358)</f>
        <v>0.22861323915179591</v>
      </c>
      <c r="AH360" s="62">
        <f ca="1">+(AH134*(1+SUM(AH139,AH141)))/AVERAGE(AG358:AH358)</f>
        <v>0.19743336435832051</v>
      </c>
      <c r="AI360" s="62">
        <f ca="1">+(AI134*(1+SUM(AI139,AI141)))/AVERAGE(AH358:AI358)</f>
        <v>0.2179315672452844</v>
      </c>
      <c r="AJ360" s="62">
        <f ca="1">+(AJ134*(1+SUM(AJ139,AJ141)))/AVERAGE(AI358:AJ358)</f>
        <v>0.2204324975779246</v>
      </c>
      <c r="AK360" s="62">
        <f ca="1">+(AK134*(1+SUM(AK139,AK141)))/AVERAGE(AJ358:AK358)</f>
        <v>0.23923300977082729</v>
      </c>
      <c r="AL360" s="62">
        <f ca="1">+(AL134*(1+SUM(AL139,AL141)))/AVERAGE(AK358:AL358)</f>
        <v>0.25219283311802254</v>
      </c>
    </row>
    <row r="361" spans="2:40">
      <c r="B361"/>
      <c r="D361" t="s">
        <v>222</v>
      </c>
      <c r="E361" s="94"/>
      <c r="F361" s="94"/>
      <c r="G361" s="94"/>
      <c r="H361" s="94"/>
      <c r="I361" s="101"/>
      <c r="J361" s="101"/>
      <c r="K361" s="101"/>
      <c r="L361" s="169"/>
      <c r="M361" s="169"/>
      <c r="N361" s="169"/>
      <c r="O361" s="169"/>
      <c r="P361" s="169"/>
      <c r="Q361" s="169"/>
      <c r="R361" s="169"/>
      <c r="S361" s="169"/>
      <c r="T361" s="169"/>
      <c r="U361" s="169"/>
      <c r="V361" s="169"/>
      <c r="W361" s="169"/>
      <c r="X361" s="169"/>
      <c r="Y361" s="169"/>
      <c r="Z361" s="169">
        <f>+(Z134*(1+SUM(Z139,Z141)))/AVERAGE(Y359:Z359)</f>
        <v>0.17074903562383109</v>
      </c>
      <c r="AA361" s="169">
        <f>+(AA134*(1+SUM(AA139,AA141)))/AVERAGE(Z359:AA359)</f>
        <v>0.22936957526896193</v>
      </c>
      <c r="AB361" s="169">
        <f ca="1">+(AB134*(1+SUM(AB139,AB141)))/AVERAGE(AA359:AB359)</f>
        <v>0.22675266435823085</v>
      </c>
      <c r="AC361" s="169">
        <f ca="1">+(AC134*(1+SUM(AC139,AC141)))/AVERAGE(AB359:AC359)</f>
        <v>0.14720426006989104</v>
      </c>
      <c r="AD361" s="169">
        <f ca="1">+(AD134*(1+SUM(AD139,AD141)))/AVERAGE(AC359:AD359)</f>
        <v>0.18959494668472757</v>
      </c>
      <c r="AE361" s="169">
        <f ca="1">+(AE134*(1+SUM(AE139,AE141)))/AVERAGE(AD359:AE359)</f>
        <v>0.21948273374768124</v>
      </c>
      <c r="AF361" s="169">
        <f ca="1">+(AF134*(1+SUM(AF139,AF141)))/AVERAGE(AE359:AF359)</f>
        <v>0.24748513982424167</v>
      </c>
      <c r="AG361" s="169">
        <f ca="1">+(AG134*(1+SUM(AG139,AG141)))/AVERAGE(AF359:AG359)</f>
        <v>0.2585898845359183</v>
      </c>
      <c r="AH361" s="169">
        <f ca="1">+(AH134*(1+SUM(AH139,AH141)))/AVERAGE(AG359:AH359)</f>
        <v>0.20649126736102222</v>
      </c>
      <c r="AI361" s="169">
        <f ca="1">+(AI134*(1+SUM(AI139,AI141)))/AVERAGE(AH359:AI359)</f>
        <v>0.23871627936222375</v>
      </c>
      <c r="AJ361" s="169">
        <f ca="1">+(AJ134*(1+SUM(AJ139,AJ141)))/AVERAGE(AI359:AJ359)</f>
        <v>0.26407475539315517</v>
      </c>
      <c r="AK361" s="169">
        <f ca="1">+(AK134*(1+SUM(AK139,AK141)))/AVERAGE(AJ359:AK359)</f>
        <v>0.28403960673942041</v>
      </c>
      <c r="AL361" s="169">
        <f ca="1">+(AL134*(1+SUM(AL139,AL141)))/AVERAGE(AK359:AL359)</f>
        <v>0.3002382586922876</v>
      </c>
    </row>
    <row r="362" spans="2:40">
      <c r="B362"/>
      <c r="L362" s="102"/>
      <c r="M362" s="103"/>
      <c r="N362" s="103"/>
      <c r="O362" s="103"/>
      <c r="P362" s="103"/>
      <c r="Q362" s="103"/>
      <c r="R362" s="103"/>
      <c r="S362" s="103"/>
      <c r="T362" s="10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</row>
    <row r="363" spans="2:40">
      <c r="C363" s="104"/>
      <c r="D363" s="105" t="s">
        <v>213</v>
      </c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</row>
    <row r="364" spans="2:40" ht="5.15" customHeight="1">
      <c r="B364" s="145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7"/>
      <c r="AN364" s="1"/>
    </row>
    <row r="365" spans="2:40">
      <c r="D365" s="147" t="s">
        <v>168</v>
      </c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>
        <f t="shared" ref="Y365:AL365" si="366">+Y124/Y$122</f>
        <v>1</v>
      </c>
      <c r="Z365" s="62">
        <f t="shared" si="366"/>
        <v>1</v>
      </c>
      <c r="AA365" s="62">
        <f t="shared" si="366"/>
        <v>1</v>
      </c>
      <c r="AB365" s="62">
        <f t="shared" ca="1" si="366"/>
        <v>1</v>
      </c>
      <c r="AC365" s="62">
        <f t="shared" ca="1" si="366"/>
        <v>1</v>
      </c>
      <c r="AD365" s="62">
        <f t="shared" ca="1" si="366"/>
        <v>1</v>
      </c>
      <c r="AE365" s="62">
        <f t="shared" ca="1" si="366"/>
        <v>1</v>
      </c>
      <c r="AF365" s="62">
        <f t="shared" ca="1" si="366"/>
        <v>1</v>
      </c>
      <c r="AG365" s="62">
        <f t="shared" ca="1" si="366"/>
        <v>1</v>
      </c>
      <c r="AH365" s="62">
        <f t="shared" ca="1" si="366"/>
        <v>1</v>
      </c>
      <c r="AI365" s="62">
        <f t="shared" ca="1" si="366"/>
        <v>1</v>
      </c>
      <c r="AJ365" s="62">
        <f t="shared" ca="1" si="366"/>
        <v>1</v>
      </c>
      <c r="AK365" s="62">
        <f t="shared" ca="1" si="366"/>
        <v>1</v>
      </c>
      <c r="AL365" s="62">
        <f t="shared" ca="1" si="366"/>
        <v>1</v>
      </c>
    </row>
    <row r="366" spans="2:40">
      <c r="D366" s="147" t="s">
        <v>104</v>
      </c>
      <c r="I366" s="62"/>
      <c r="J366" s="62"/>
      <c r="K366" s="62"/>
      <c r="L366" s="62"/>
      <c r="M366" s="62"/>
      <c r="N366" s="62"/>
      <c r="O366" s="62"/>
      <c r="P366" s="62"/>
      <c r="Q366" s="62"/>
      <c r="R366" s="63">
        <f>+R12/R7</f>
        <v>0.14736328323605377</v>
      </c>
      <c r="S366" s="74">
        <f>+S12/201</f>
        <v>0.18324875621890546</v>
      </c>
      <c r="T366" s="63">
        <f>+T12/T7</f>
        <v>0.12017167381974247</v>
      </c>
      <c r="U366" s="63">
        <f>+U12/U7</f>
        <v>0.12178392631053189</v>
      </c>
      <c r="V366" s="63">
        <f>+V12/V7</f>
        <v>0.27291407644007926</v>
      </c>
      <c r="W366" s="63">
        <f>+W12/W7</f>
        <v>0.28031426154400246</v>
      </c>
      <c r="X366" s="63">
        <f>+X12/X7</f>
        <v>0.29215598952214972</v>
      </c>
      <c r="Y366" s="62">
        <f t="shared" ref="Y366:AL366" si="367">+Y128/Y$122</f>
        <v>0.28904494382022472</v>
      </c>
      <c r="Z366" s="62">
        <f t="shared" si="367"/>
        <v>0.29875419262098701</v>
      </c>
      <c r="AA366" s="62">
        <f>+AA128/AA$122</f>
        <v>0.32570850202429147</v>
      </c>
      <c r="AB366" s="62">
        <f t="shared" ca="1" si="367"/>
        <v>0.29195546558704455</v>
      </c>
      <c r="AC366" s="62">
        <f t="shared" ca="1" si="367"/>
        <v>0.29195546558704455</v>
      </c>
      <c r="AD366" s="62">
        <f t="shared" ca="1" si="367"/>
        <v>0.29319063966755904</v>
      </c>
      <c r="AE366" s="62">
        <f t="shared" ca="1" si="367"/>
        <v>0.29564504678694253</v>
      </c>
      <c r="AF366" s="62">
        <f t="shared" ca="1" si="367"/>
        <v>0.29928705473669936</v>
      </c>
      <c r="AG366" s="62">
        <f t="shared" ca="1" si="367"/>
        <v>0.30406983322739306</v>
      </c>
      <c r="AH366" s="62">
        <f t="shared" ca="1" si="367"/>
        <v>0.30993207708047721</v>
      </c>
      <c r="AI366" s="62">
        <f t="shared" ca="1" si="367"/>
        <v>0.31679894041415768</v>
      </c>
      <c r="AJ366" s="62">
        <f t="shared" ca="1" si="367"/>
        <v>0.32458315733359344</v>
      </c>
      <c r="AK366" s="62">
        <f t="shared" ca="1" si="367"/>
        <v>0.33318632005424736</v>
      </c>
      <c r="AL366" s="62">
        <f t="shared" ca="1" si="367"/>
        <v>0.34250028173603031</v>
      </c>
    </row>
    <row r="367" spans="2:40">
      <c r="D367" s="147" t="s">
        <v>186</v>
      </c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>
        <f t="shared" ref="Y367:AL367" si="368">+Y134/Y$122</f>
        <v>0.1502808988764045</v>
      </c>
      <c r="Z367" s="62">
        <f t="shared" si="368"/>
        <v>0.15141351221849539</v>
      </c>
      <c r="AA367" s="62">
        <f t="shared" si="368"/>
        <v>0.18582995951417</v>
      </c>
      <c r="AB367" s="62">
        <f t="shared" ca="1" si="368"/>
        <v>0.18124624973838524</v>
      </c>
      <c r="AC367" s="62">
        <f t="shared" ca="1" si="368"/>
        <v>0.13066999545645322</v>
      </c>
      <c r="AD367" s="62">
        <f t="shared" ca="1" si="368"/>
        <v>0.14931473411781343</v>
      </c>
      <c r="AE367" s="62">
        <f t="shared" ca="1" si="368"/>
        <v>0.16168938929783483</v>
      </c>
      <c r="AF367" s="62">
        <f t="shared" ca="1" si="368"/>
        <v>0.1744404479015452</v>
      </c>
      <c r="AG367" s="62">
        <f t="shared" ca="1" si="368"/>
        <v>0.19521508545323801</v>
      </c>
      <c r="AH367" s="62">
        <f t="shared" ca="1" si="368"/>
        <v>0.17025507239861223</v>
      </c>
      <c r="AI367" s="62">
        <f t="shared" ca="1" si="368"/>
        <v>0.18649504154018873</v>
      </c>
      <c r="AJ367" s="62">
        <f t="shared" ca="1" si="368"/>
        <v>0.19997943123639186</v>
      </c>
      <c r="AK367" s="62">
        <f t="shared" ca="1" si="368"/>
        <v>0.21187216527037955</v>
      </c>
      <c r="AL367" s="62">
        <f t="shared" ca="1" si="368"/>
        <v>0.2228951864141544</v>
      </c>
    </row>
    <row r="368" spans="2:40">
      <c r="D368" s="147" t="s">
        <v>169</v>
      </c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>
        <f t="shared" ref="Y368:AL368" si="369">+Y142/Y$122</f>
        <v>0.13342696629213482</v>
      </c>
      <c r="Z368" s="62">
        <f t="shared" si="369"/>
        <v>0.11116435074269282</v>
      </c>
      <c r="AA368" s="62">
        <f t="shared" si="369"/>
        <v>0.12980566801619431</v>
      </c>
      <c r="AB368" s="62">
        <f t="shared" ca="1" si="369"/>
        <v>6.3805444595230104E-2</v>
      </c>
      <c r="AC368" s="62">
        <f t="shared" ca="1" si="369"/>
        <v>5.9141630331613057E-2</v>
      </c>
      <c r="AD368" s="62">
        <f t="shared" ca="1" si="369"/>
        <v>0.10458850888232843</v>
      </c>
      <c r="AE368" s="62">
        <f t="shared" ca="1" si="369"/>
        <v>0.11585111222963097</v>
      </c>
      <c r="AF368" s="62">
        <f t="shared" ca="1" si="369"/>
        <v>0.12612780996752845</v>
      </c>
      <c r="AG368" s="62">
        <f t="shared" ca="1" si="369"/>
        <v>0.14252911196247622</v>
      </c>
      <c r="AH368" s="62">
        <f t="shared" ca="1" si="369"/>
        <v>0.12201091515966805</v>
      </c>
      <c r="AI368" s="62">
        <f t="shared" ca="1" si="369"/>
        <v>0.13399667437603324</v>
      </c>
      <c r="AJ368" s="62">
        <f t="shared" ca="1" si="369"/>
        <v>0.14376607477301681</v>
      </c>
      <c r="AK368" s="62">
        <f t="shared" ca="1" si="369"/>
        <v>0.15222533552084591</v>
      </c>
      <c r="AL368" s="62">
        <f t="shared" ca="1" si="369"/>
        <v>0.16028181771928601</v>
      </c>
    </row>
    <row r="370" spans="4:39">
      <c r="D370" s="147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</row>
    <row r="371" spans="4:39">
      <c r="P371" s="4"/>
      <c r="Q371" s="1"/>
      <c r="R371" s="4"/>
    </row>
    <row r="372" spans="4:39">
      <c r="P372" s="4"/>
      <c r="Q372" s="1"/>
      <c r="R372" s="4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</row>
    <row r="373" spans="4:39"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</row>
    <row r="374" spans="4:39"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</row>
    <row r="375" spans="4:39"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</row>
    <row r="376" spans="4:39">
      <c r="U376" s="62"/>
      <c r="V376" s="62"/>
      <c r="W376" s="62"/>
      <c r="X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</row>
  </sheetData>
  <conditionalFormatting sqref="Y217:AK217">
    <cfRule type="cellIs" dxfId="6" priority="35" operator="equal">
      <formula>FALSE</formula>
    </cfRule>
  </conditionalFormatting>
  <conditionalFormatting sqref="AL217">
    <cfRule type="cellIs" dxfId="5" priority="15" operator="equal">
      <formula>FALSE</formula>
    </cfRule>
  </conditionalFormatting>
  <conditionalFormatting sqref="Z232 AB232:AL232">
    <cfRule type="cellIs" dxfId="4" priority="12" operator="equal">
      <formula>FALSE</formula>
    </cfRule>
  </conditionalFormatting>
  <conditionalFormatting sqref="AA232">
    <cfRule type="cellIs" dxfId="3" priority="6" operator="equal">
      <formula>FALSE</formula>
    </cfRule>
  </conditionalFormatting>
  <conditionalFormatting sqref="Y262:AL262">
    <cfRule type="cellIs" dxfId="2" priority="5" operator="equal">
      <formula>FALSE</formula>
    </cfRule>
  </conditionalFormatting>
  <conditionalFormatting sqref="AA262">
    <cfRule type="cellIs" dxfId="1" priority="4" operator="equal">
      <formula>FALSE</formula>
    </cfRule>
  </conditionalFormatting>
  <conditionalFormatting sqref="Y116:AA116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  <ignoredErrors>
    <ignoredError sqref="AB191:AL19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7BA4-E873-40CB-B4BF-C99E3AE4D71C}">
  <sheetPr>
    <tabColor theme="6" tint="0.59999389629810485"/>
  </sheetPr>
  <dimension ref="B3:AD86"/>
  <sheetViews>
    <sheetView showGridLines="0" zoomScale="85" zoomScaleNormal="85" workbookViewId="0">
      <selection activeCell="J27" sqref="J27"/>
    </sheetView>
  </sheetViews>
  <sheetFormatPr defaultRowHeight="14.5" outlineLevelRow="1"/>
  <cols>
    <col min="1" max="1" width="5.7265625" customWidth="1"/>
    <col min="2" max="2" width="44.7265625" bestFit="1" customWidth="1"/>
    <col min="25" max="25" width="8.7265625" style="216"/>
  </cols>
  <sheetData>
    <row r="3" spans="2:25"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2:25">
      <c r="B4" s="49"/>
      <c r="C4" s="49">
        <f>+Model!Y3</f>
        <v>2018</v>
      </c>
      <c r="D4" s="49">
        <f>+Model!Z3</f>
        <v>2019</v>
      </c>
      <c r="E4" s="49">
        <f>+Model!AA3</f>
        <v>2020</v>
      </c>
      <c r="F4" s="49">
        <f>+Model!AB3</f>
        <v>2021</v>
      </c>
      <c r="G4" s="49">
        <f>+Model!AC3</f>
        <v>2022</v>
      </c>
      <c r="H4" s="49">
        <f>+Model!AD3</f>
        <v>2023</v>
      </c>
      <c r="I4" s="49">
        <f>+Model!AE3</f>
        <v>2024</v>
      </c>
      <c r="J4" s="49">
        <f>+Model!AF3</f>
        <v>2025</v>
      </c>
      <c r="K4" s="49">
        <f>+Model!AG3</f>
        <v>2026</v>
      </c>
      <c r="L4" s="49">
        <f>+Model!AH3</f>
        <v>2027</v>
      </c>
      <c r="M4" s="49">
        <f>+Model!AI3</f>
        <v>2028</v>
      </c>
      <c r="N4" s="49">
        <f>+Model!AJ3</f>
        <v>2029</v>
      </c>
      <c r="O4" s="49">
        <f>+Model!AK3</f>
        <v>2030</v>
      </c>
      <c r="P4" s="49">
        <f>+Model!AL3</f>
        <v>2031</v>
      </c>
      <c r="Y4"/>
    </row>
    <row r="5" spans="2:25">
      <c r="B5" t="s">
        <v>241</v>
      </c>
      <c r="C5" s="7">
        <f>+Model!Y29</f>
        <v>51.9</v>
      </c>
      <c r="D5" s="7">
        <f>+Model!Z29</f>
        <v>56.7</v>
      </c>
      <c r="E5" s="7">
        <f>+Model!AA29</f>
        <v>62.6</v>
      </c>
      <c r="F5" s="66">
        <f t="shared" ref="F5:P5" ca="1" si="0">+F$20*F31</f>
        <v>92.901522098694045</v>
      </c>
      <c r="G5" s="66">
        <f t="shared" ca="1" si="0"/>
        <v>111.24622436106776</v>
      </c>
      <c r="H5" s="66">
        <f t="shared" ca="1" si="0"/>
        <v>136.01025719311002</v>
      </c>
      <c r="I5" s="66">
        <f t="shared" ca="1" si="0"/>
        <v>164.29502797806484</v>
      </c>
      <c r="J5" s="66">
        <f t="shared" ca="1" si="0"/>
        <v>197.70661120579831</v>
      </c>
      <c r="K5" s="66">
        <f t="shared" ca="1" si="0"/>
        <v>259.8749492861221</v>
      </c>
      <c r="L5" s="66">
        <f t="shared" ca="1" si="0"/>
        <v>308.99939200122486</v>
      </c>
      <c r="M5" s="66">
        <f t="shared" ca="1" si="0"/>
        <v>365.1693267747404</v>
      </c>
      <c r="N5" s="66">
        <f t="shared" ca="1" si="0"/>
        <v>429.13129966697647</v>
      </c>
      <c r="O5" s="66">
        <f t="shared" ca="1" si="0"/>
        <v>501.52896745856873</v>
      </c>
      <c r="P5" s="66">
        <f t="shared" ca="1" si="0"/>
        <v>582.98397102685908</v>
      </c>
      <c r="Y5"/>
    </row>
    <row r="6" spans="2:25">
      <c r="B6" t="s">
        <v>256</v>
      </c>
      <c r="C6" s="7">
        <f>+Model!Y30</f>
        <v>36.6</v>
      </c>
      <c r="D6" s="7">
        <f>+Model!Z30</f>
        <v>39.4</v>
      </c>
      <c r="E6" s="7">
        <f>+Model!AA30</f>
        <v>42.8</v>
      </c>
      <c r="F6" s="66">
        <f t="shared" ref="F6:P6" ca="1" si="1">+F$20*F32</f>
        <v>64.128078199731348</v>
      </c>
      <c r="G6" s="66">
        <f t="shared" ca="1" si="1"/>
        <v>76.791062343118469</v>
      </c>
      <c r="H6" s="66">
        <f t="shared" ca="1" si="1"/>
        <v>94.049072411913244</v>
      </c>
      <c r="I6" s="66">
        <f t="shared" ca="1" si="1"/>
        <v>114.00455234057864</v>
      </c>
      <c r="J6" s="66">
        <f t="shared" ca="1" si="1"/>
        <v>137.90859767989971</v>
      </c>
      <c r="K6" s="66">
        <f t="shared" ca="1" si="1"/>
        <v>182.54267241004547</v>
      </c>
      <c r="L6" s="66">
        <f t="shared" ca="1" si="1"/>
        <v>218.94997862887971</v>
      </c>
      <c r="M6" s="66">
        <f t="shared" ca="1" si="1"/>
        <v>261.47268571369057</v>
      </c>
      <c r="N6" s="66">
        <f t="shared" ca="1" si="1"/>
        <v>311.04587242827341</v>
      </c>
      <c r="O6" s="66">
        <f t="shared" ca="1" si="1"/>
        <v>368.62937996948568</v>
      </c>
      <c r="P6" s="66">
        <f t="shared" ca="1" si="1"/>
        <v>435.27895445096567</v>
      </c>
      <c r="Y6"/>
    </row>
    <row r="7" spans="2:25">
      <c r="B7" t="s">
        <v>257</v>
      </c>
      <c r="C7" s="7">
        <f>+Model!Y31</f>
        <v>44.9</v>
      </c>
      <c r="D7" s="7">
        <f>+Model!Z31</f>
        <v>53.4</v>
      </c>
      <c r="E7" s="7">
        <f>+Model!AA31</f>
        <v>67.8</v>
      </c>
      <c r="F7" s="66">
        <f t="shared" ref="F7:P7" ca="1" si="2">+F$20*F33</f>
        <v>101.58606780237818</v>
      </c>
      <c r="G7" s="66">
        <f t="shared" ca="1" si="2"/>
        <v>121.64565483325778</v>
      </c>
      <c r="H7" s="66">
        <f t="shared" ca="1" si="2"/>
        <v>149.58111062157573</v>
      </c>
      <c r="I7" s="66">
        <f t="shared" ca="1" si="2"/>
        <v>182.77511031627472</v>
      </c>
      <c r="J7" s="66">
        <f t="shared" ca="1" si="2"/>
        <v>223.76653645559955</v>
      </c>
      <c r="K7" s="66">
        <f t="shared" ca="1" si="2"/>
        <v>300.96323749526761</v>
      </c>
      <c r="L7" s="66">
        <f t="shared" ca="1" si="2"/>
        <v>368.27777723503914</v>
      </c>
      <c r="M7" s="66">
        <f t="shared" ca="1" si="2"/>
        <v>450.47926569383804</v>
      </c>
      <c r="N7" s="66">
        <f t="shared" ca="1" si="2"/>
        <v>551.09580594485919</v>
      </c>
      <c r="O7" s="66">
        <f t="shared" ca="1" si="2"/>
        <v>674.34649680566213</v>
      </c>
      <c r="P7" s="66">
        <f t="shared" ca="1" si="2"/>
        <v>825.4440443692539</v>
      </c>
      <c r="Y7"/>
    </row>
    <row r="8" spans="2:25">
      <c r="B8" t="s">
        <v>258</v>
      </c>
      <c r="C8" s="7">
        <f>+Model!Y32</f>
        <v>16.7</v>
      </c>
      <c r="D8" s="7">
        <f>+Model!Z32</f>
        <v>21</v>
      </c>
      <c r="E8" s="7">
        <f>+Model!AA32</f>
        <v>25.5</v>
      </c>
      <c r="F8" s="66">
        <f t="shared" ref="F8:P8" ca="1" si="3">+F$20*F34</f>
        <v>38.207149394699755</v>
      </c>
      <c r="G8" s="66">
        <f t="shared" ca="1" si="3"/>
        <v>45.751684339942081</v>
      </c>
      <c r="H8" s="66">
        <f t="shared" ca="1" si="3"/>
        <v>56.230224964919294</v>
      </c>
      <c r="I8" s="66">
        <f t="shared" ca="1" si="3"/>
        <v>68.639685382604412</v>
      </c>
      <c r="J8" s="66">
        <f t="shared" ca="1" si="3"/>
        <v>83.907563872207561</v>
      </c>
      <c r="K8" s="66">
        <f t="shared" ca="1" si="3"/>
        <v>112.62887505202124</v>
      </c>
      <c r="L8" s="66">
        <f t="shared" ca="1" si="3"/>
        <v>137.47531217932746</v>
      </c>
      <c r="M8" s="66">
        <f t="shared" ca="1" si="3"/>
        <v>167.65615178681142</v>
      </c>
      <c r="N8" s="66">
        <f t="shared" ca="1" si="3"/>
        <v>204.38539557342304</v>
      </c>
      <c r="O8" s="66">
        <f t="shared" ca="1" si="3"/>
        <v>249.0958588571759</v>
      </c>
      <c r="P8" s="66">
        <f t="shared" ca="1" si="3"/>
        <v>303.53883931149471</v>
      </c>
      <c r="Y8"/>
    </row>
    <row r="9" spans="2:25">
      <c r="B9" t="s">
        <v>259</v>
      </c>
      <c r="C9" s="7">
        <f>+Model!Y33</f>
        <v>34.9</v>
      </c>
      <c r="D9" s="7">
        <f>+Model!Z33</f>
        <v>46.7</v>
      </c>
      <c r="E9" s="7">
        <f>+Model!AA33</f>
        <v>56</v>
      </c>
      <c r="F9" s="66">
        <f t="shared" ref="F9:P9" ca="1" si="4">+F$20*F35</f>
        <v>83.905896709928882</v>
      </c>
      <c r="G9" s="66">
        <f t="shared" ca="1" si="4"/>
        <v>100.47428717791203</v>
      </c>
      <c r="H9" s="66">
        <f t="shared" ca="1" si="4"/>
        <v>122.99351769935079</v>
      </c>
      <c r="I9" s="66">
        <f t="shared" ca="1" si="4"/>
        <v>148.94186800685185</v>
      </c>
      <c r="J9" s="66">
        <f t="shared" ca="1" si="4"/>
        <v>179.90212365409948</v>
      </c>
      <c r="K9" s="66">
        <f t="shared" ca="1" si="4"/>
        <v>237.65291465033522</v>
      </c>
      <c r="L9" s="66">
        <f t="shared" ca="1" si="4"/>
        <v>284.34191840914775</v>
      </c>
      <c r="M9" s="66">
        <f t="shared" ca="1" si="4"/>
        <v>338.5501413521219</v>
      </c>
      <c r="N9" s="66">
        <f t="shared" ca="1" si="4"/>
        <v>401.3333518526228</v>
      </c>
      <c r="O9" s="66">
        <f t="shared" ca="1" si="4"/>
        <v>473.7381301544338</v>
      </c>
      <c r="P9" s="66">
        <f t="shared" ca="1" si="4"/>
        <v>556.88702580522806</v>
      </c>
      <c r="Y9"/>
    </row>
    <row r="10" spans="2:25">
      <c r="B10" s="2" t="s">
        <v>260</v>
      </c>
      <c r="C10" s="8">
        <f t="shared" ref="C10:P10" si="5">SUM(C5:C9)</f>
        <v>185</v>
      </c>
      <c r="D10" s="8">
        <f t="shared" si="5"/>
        <v>217.2</v>
      </c>
      <c r="E10" s="8">
        <f t="shared" ref="E10" si="6">SUM(E5:E9)</f>
        <v>254.7</v>
      </c>
      <c r="F10" s="8">
        <f t="shared" ca="1" si="5"/>
        <v>380.7287142054322</v>
      </c>
      <c r="G10" s="8">
        <f t="shared" ca="1" si="5"/>
        <v>455.90891305529806</v>
      </c>
      <c r="H10" s="8">
        <f t="shared" ca="1" si="5"/>
        <v>558.86418289086907</v>
      </c>
      <c r="I10" s="8">
        <f t="shared" ca="1" si="5"/>
        <v>678.65624402437447</v>
      </c>
      <c r="J10" s="8">
        <f t="shared" ca="1" si="5"/>
        <v>823.19143286760459</v>
      </c>
      <c r="K10" s="8">
        <f t="shared" ca="1" si="5"/>
        <v>1093.6626488937916</v>
      </c>
      <c r="L10" s="8">
        <f t="shared" ca="1" si="5"/>
        <v>1318.0443784536187</v>
      </c>
      <c r="M10" s="8">
        <f t="shared" ca="1" si="5"/>
        <v>1583.3275713212024</v>
      </c>
      <c r="N10" s="8">
        <f t="shared" ca="1" si="5"/>
        <v>1896.991725466155</v>
      </c>
      <c r="O10" s="8">
        <f t="shared" ca="1" si="5"/>
        <v>2267.3388332453264</v>
      </c>
      <c r="P10" s="8">
        <f t="shared" ca="1" si="5"/>
        <v>2704.1328349638011</v>
      </c>
      <c r="Q10" s="3"/>
      <c r="Y10"/>
    </row>
    <row r="11" spans="2:25">
      <c r="B11" t="s">
        <v>261</v>
      </c>
      <c r="C11" s="7">
        <f>+Model!Y35</f>
        <v>2.1</v>
      </c>
      <c r="D11" s="7">
        <f>+Model!Z35</f>
        <v>3.2</v>
      </c>
      <c r="E11" s="7">
        <f>+Model!AA35</f>
        <v>3</v>
      </c>
      <c r="F11" s="66">
        <f t="shared" ref="F11:P11" ca="1" si="7">+F$20*F37</f>
        <v>4.4949587523176184</v>
      </c>
      <c r="G11" s="66">
        <f t="shared" ca="1" si="7"/>
        <v>5.382551098816716</v>
      </c>
      <c r="H11" s="66">
        <f t="shared" ca="1" si="7"/>
        <v>6.6021031603636811</v>
      </c>
      <c r="I11" s="66">
        <f t="shared" ca="1" si="7"/>
        <v>8.0269506095130456</v>
      </c>
      <c r="J11" s="66">
        <f t="shared" ca="1" si="7"/>
        <v>9.7537282383125969</v>
      </c>
      <c r="K11" s="66">
        <f t="shared" ca="1" si="7"/>
        <v>12.988079196003776</v>
      </c>
      <c r="L11" s="66">
        <f t="shared" ca="1" si="7"/>
        <v>15.695564863940191</v>
      </c>
      <c r="M11" s="66">
        <f t="shared" ca="1" si="7"/>
        <v>18.912990026447101</v>
      </c>
      <c r="N11" s="66">
        <f t="shared" ca="1" si="7"/>
        <v>22.735810201375838</v>
      </c>
      <c r="O11" s="66">
        <f t="shared" ca="1" si="7"/>
        <v>27.269574955556951</v>
      </c>
      <c r="P11" s="66">
        <f t="shared" ca="1" si="7"/>
        <v>32.636894454752444</v>
      </c>
      <c r="Y11"/>
    </row>
    <row r="12" spans="2:25">
      <c r="B12" t="s">
        <v>262</v>
      </c>
      <c r="C12" s="7">
        <f>+Model!Y36</f>
        <v>35.5</v>
      </c>
      <c r="D12" s="7">
        <f>+Model!Z36</f>
        <v>40</v>
      </c>
      <c r="E12" s="7">
        <f>+Model!AA36</f>
        <v>45</v>
      </c>
      <c r="F12" s="66">
        <f t="shared" ref="F12:P12" ca="1" si="8">+F$20*F38</f>
        <v>67.424381284764266</v>
      </c>
      <c r="G12" s="66">
        <f t="shared" ca="1" si="8"/>
        <v>80.738266482250722</v>
      </c>
      <c r="H12" s="66">
        <f t="shared" ca="1" si="8"/>
        <v>98.834076722692586</v>
      </c>
      <c r="I12" s="66">
        <f t="shared" ca="1" si="8"/>
        <v>119.68542964836308</v>
      </c>
      <c r="J12" s="66">
        <f t="shared" ca="1" si="8"/>
        <v>144.56420650775848</v>
      </c>
      <c r="K12" s="66">
        <f t="shared" ca="1" si="8"/>
        <v>190.97109212973365</v>
      </c>
      <c r="L12" s="66">
        <f t="shared" ca="1" si="8"/>
        <v>228.48904157877939</v>
      </c>
      <c r="M12" s="66">
        <f t="shared" ca="1" si="8"/>
        <v>272.04922072938365</v>
      </c>
      <c r="N12" s="66">
        <f t="shared" ca="1" si="8"/>
        <v>322.50001488157187</v>
      </c>
      <c r="O12" s="66">
        <f t="shared" ca="1" si="8"/>
        <v>380.68242601695567</v>
      </c>
      <c r="P12" s="66">
        <f t="shared" ca="1" si="8"/>
        <v>447.49850287920106</v>
      </c>
      <c r="Y12"/>
    </row>
    <row r="13" spans="2:25">
      <c r="B13" t="s">
        <v>263</v>
      </c>
      <c r="C13" s="7">
        <f>+Model!Y37</f>
        <v>6</v>
      </c>
      <c r="D13" s="7">
        <f>+Model!Z37</f>
        <v>3.2</v>
      </c>
      <c r="E13" s="7">
        <f>+Model!AA37</f>
        <v>3.3</v>
      </c>
      <c r="F13" s="66">
        <f t="shared" ref="F13:P13" ca="1" si="9">+F$20*F39</f>
        <v>4.9444546275493799</v>
      </c>
      <c r="G13" s="66">
        <f t="shared" ca="1" si="9"/>
        <v>5.9208062086983873</v>
      </c>
      <c r="H13" s="66">
        <f t="shared" ca="1" si="9"/>
        <v>7.2550656585593289</v>
      </c>
      <c r="I13" s="66">
        <f t="shared" ca="1" si="9"/>
        <v>8.8032359801041231</v>
      </c>
      <c r="J13" s="66">
        <f t="shared" ca="1" si="9"/>
        <v>10.665015029555175</v>
      </c>
      <c r="K13" s="66">
        <f t="shared" ca="1" si="9"/>
        <v>14.144942056622408</v>
      </c>
      <c r="L13" s="66">
        <f t="shared" ca="1" si="9"/>
        <v>17.008459272610786</v>
      </c>
      <c r="M13" s="66">
        <f t="shared" ca="1" si="9"/>
        <v>20.372595091685046</v>
      </c>
      <c r="N13" s="66">
        <f t="shared" ca="1" si="9"/>
        <v>24.319860911007609</v>
      </c>
      <c r="O13" s="66">
        <f t="shared" ca="1" si="9"/>
        <v>28.937424019111667</v>
      </c>
      <c r="P13" s="66">
        <f t="shared" ca="1" si="9"/>
        <v>34.32318094356954</v>
      </c>
      <c r="Y13"/>
    </row>
    <row r="14" spans="2:25">
      <c r="B14" t="s">
        <v>264</v>
      </c>
      <c r="C14" s="7">
        <f>+Model!Y38</f>
        <v>12</v>
      </c>
      <c r="D14" s="7">
        <f>+Model!Z38</f>
        <v>14.6</v>
      </c>
      <c r="E14" s="7">
        <f>+Model!AA38</f>
        <v>12.9</v>
      </c>
      <c r="F14" s="66">
        <f t="shared" ref="F14:P14" ca="1" si="10">+F$20*F40</f>
        <v>20.248718950916512</v>
      </c>
      <c r="G14" s="66">
        <f t="shared" ca="1" si="10"/>
        <v>24.247111140383875</v>
      </c>
      <c r="H14" s="66">
        <f t="shared" ca="1" si="10"/>
        <v>29.740902808114491</v>
      </c>
      <c r="I14" s="66">
        <f t="shared" ca="1" si="10"/>
        <v>36.159501317139728</v>
      </c>
      <c r="J14" s="66">
        <f t="shared" ca="1" si="10"/>
        <v>43.938223397351038</v>
      </c>
      <c r="K14" s="66">
        <f t="shared" ca="1" si="10"/>
        <v>58.508204378188445</v>
      </c>
      <c r="L14" s="66">
        <f t="shared" ca="1" si="10"/>
        <v>70.704782672797265</v>
      </c>
      <c r="M14" s="66">
        <f t="shared" ca="1" si="10"/>
        <v>85.198516976280771</v>
      </c>
      <c r="N14" s="66">
        <f t="shared" ca="1" si="10"/>
        <v>102.41941166905499</v>
      </c>
      <c r="O14" s="66">
        <f t="shared" ca="1" si="10"/>
        <v>122.8429424188423</v>
      </c>
      <c r="P14" s="66">
        <f t="shared" ca="1" si="10"/>
        <v>147.02143882950392</v>
      </c>
      <c r="Y14"/>
    </row>
    <row r="15" spans="2:25">
      <c r="B15" t="s">
        <v>265</v>
      </c>
      <c r="C15" s="7">
        <f>+Model!Y39</f>
        <v>6.6</v>
      </c>
      <c r="D15" s="7">
        <f>+Model!Z39</f>
        <v>7</v>
      </c>
      <c r="E15" s="7">
        <f>+Model!AA39</f>
        <v>9.5</v>
      </c>
      <c r="F15" s="66">
        <f t="shared" ref="F15:P15" ca="1" si="11">+F$20*F41</f>
        <v>14.234036049005791</v>
      </c>
      <c r="G15" s="66">
        <f t="shared" ca="1" si="11"/>
        <v>17.044745146252932</v>
      </c>
      <c r="H15" s="66">
        <f t="shared" ca="1" si="11"/>
        <v>20.906660007818321</v>
      </c>
      <c r="I15" s="66">
        <f t="shared" ca="1" si="11"/>
        <v>25.418676930124647</v>
      </c>
      <c r="J15" s="66">
        <f t="shared" ca="1" si="11"/>
        <v>30.886806087989893</v>
      </c>
      <c r="K15" s="66">
        <f t="shared" ca="1" si="11"/>
        <v>41.128917454011955</v>
      </c>
      <c r="L15" s="66">
        <f t="shared" ca="1" si="11"/>
        <v>49.702622069143942</v>
      </c>
      <c r="M15" s="66">
        <f t="shared" ca="1" si="11"/>
        <v>59.891135083749148</v>
      </c>
      <c r="N15" s="66">
        <f t="shared" ca="1" si="11"/>
        <v>71.996732304356826</v>
      </c>
      <c r="O15" s="66">
        <f t="shared" ca="1" si="11"/>
        <v>86.353654025930339</v>
      </c>
      <c r="P15" s="66">
        <f t="shared" ca="1" si="11"/>
        <v>103.35016577338274</v>
      </c>
      <c r="Y15"/>
    </row>
    <row r="16" spans="2:25">
      <c r="B16" t="s">
        <v>266</v>
      </c>
      <c r="C16" s="7">
        <f>+Model!Y40</f>
        <v>5.9</v>
      </c>
      <c r="D16" s="7">
        <f>+Model!Z40</f>
        <v>7.5</v>
      </c>
      <c r="E16" s="7">
        <f>+Model!AA40</f>
        <v>4.7</v>
      </c>
      <c r="F16" s="66">
        <f t="shared" ref="F16:P16" ca="1" si="12">+F$20*F42</f>
        <v>7.0421020452976029</v>
      </c>
      <c r="G16" s="66">
        <f t="shared" ca="1" si="12"/>
        <v>8.4326633881461888</v>
      </c>
      <c r="H16" s="66">
        <f t="shared" ca="1" si="12"/>
        <v>10.343294951236434</v>
      </c>
      <c r="I16" s="66">
        <f t="shared" ca="1" si="12"/>
        <v>12.575555954903773</v>
      </c>
      <c r="J16" s="66">
        <f t="shared" ca="1" si="12"/>
        <v>15.280840906689736</v>
      </c>
      <c r="K16" s="66">
        <f t="shared" ca="1" si="12"/>
        <v>20.347990740405915</v>
      </c>
      <c r="L16" s="66">
        <f t="shared" ca="1" si="12"/>
        <v>24.589718286839631</v>
      </c>
      <c r="M16" s="66">
        <f t="shared" ca="1" si="12"/>
        <v>29.630351041433787</v>
      </c>
      <c r="N16" s="66">
        <f t="shared" ca="1" si="12"/>
        <v>35.61943598215548</v>
      </c>
      <c r="O16" s="66">
        <f t="shared" ca="1" si="12"/>
        <v>42.722334097039223</v>
      </c>
      <c r="P16" s="66">
        <f t="shared" ca="1" si="12"/>
        <v>51.131134645778836</v>
      </c>
      <c r="Y16"/>
    </row>
    <row r="17" spans="2:25">
      <c r="B17" t="s">
        <v>7</v>
      </c>
      <c r="C17" s="7">
        <f>+Model!Y41</f>
        <v>12.1</v>
      </c>
      <c r="D17" s="7">
        <f>+Model!Z41</f>
        <v>15.2</v>
      </c>
      <c r="E17" s="7">
        <f>+Model!AA41</f>
        <v>18.7</v>
      </c>
      <c r="F17" s="7">
        <f>+Model!AB41</f>
        <v>21.360821685408858</v>
      </c>
      <c r="G17" s="7">
        <f ca="1">+Model!AC41</f>
        <v>30.546693235326714</v>
      </c>
      <c r="H17" s="7">
        <f ca="1">+Model!AD41</f>
        <v>36.156503830876858</v>
      </c>
      <c r="I17" s="7">
        <f ca="1">+Model!AE41</f>
        <v>43.387695582932963</v>
      </c>
      <c r="J17" s="7">
        <f ca="1">+Model!AF41</f>
        <v>51.669072795024412</v>
      </c>
      <c r="K17" s="7">
        <f ca="1">+Model!AG41</f>
        <v>61.56834234009456</v>
      </c>
      <c r="L17" s="7">
        <f ca="1">+Model!AH41</f>
        <v>80.491595857627274</v>
      </c>
      <c r="M17" s="7">
        <f ca="1">+Model!AI41</f>
        <v>95.612472692039773</v>
      </c>
      <c r="N17" s="7">
        <f ca="1">+Model!AJ41</f>
        <v>113.38199200805767</v>
      </c>
      <c r="O17" s="7">
        <f ca="1">+Model!AK41</f>
        <v>134.29381403301812</v>
      </c>
      <c r="P17" s="7">
        <f ca="1">+Model!AL41</f>
        <v>158.89202471010537</v>
      </c>
      <c r="Y17"/>
    </row>
    <row r="18" spans="2:25">
      <c r="B18" t="s">
        <v>267</v>
      </c>
      <c r="C18" s="7">
        <f>+Model!Y42</f>
        <v>37.299999999999997</v>
      </c>
      <c r="D18" s="7">
        <f>+Model!Z42</f>
        <v>46.3</v>
      </c>
      <c r="E18" s="7">
        <f>+Model!AA42</f>
        <v>50.4</v>
      </c>
      <c r="F18" s="7">
        <f>+Model!AB42</f>
        <v>56.680727272727275</v>
      </c>
      <c r="G18" s="7">
        <f ca="1">+Model!AC42</f>
        <v>105.59771264735421</v>
      </c>
      <c r="H18" s="7">
        <f ca="1">+Model!AD42</f>
        <v>112.95832995472335</v>
      </c>
      <c r="I18" s="7">
        <f ca="1">+Model!AE42</f>
        <v>125.74605464477577</v>
      </c>
      <c r="J18" s="7">
        <f ca="1">+Model!AF42</f>
        <v>140.44901453133295</v>
      </c>
      <c r="K18" s="7">
        <f ca="1">+Model!AG42</f>
        <v>162.38083626011928</v>
      </c>
      <c r="L18" s="7">
        <f ca="1">+Model!AH42</f>
        <v>268.51161341514694</v>
      </c>
      <c r="M18" s="7">
        <f ca="1">+Model!AI42</f>
        <v>299.07162304657106</v>
      </c>
      <c r="N18" s="7">
        <f ca="1">+Model!AJ42</f>
        <v>343.50840400441308</v>
      </c>
      <c r="O18" s="7">
        <f ca="1">+Model!AK42</f>
        <v>403.52133344952529</v>
      </c>
      <c r="P18" s="7">
        <f ca="1">+Model!AL42</f>
        <v>481.44467043280224</v>
      </c>
      <c r="Y18"/>
    </row>
    <row r="19" spans="2:25">
      <c r="B19" s="2" t="s">
        <v>268</v>
      </c>
      <c r="C19" s="8">
        <f t="shared" ref="C19:D19" si="13">SUM(C10:C18)</f>
        <v>302.5</v>
      </c>
      <c r="D19" s="8">
        <f t="shared" si="13"/>
        <v>354.2</v>
      </c>
      <c r="E19" s="8">
        <f t="shared" ref="E19" si="14">SUM(E10:E18)</f>
        <v>402.19999999999993</v>
      </c>
      <c r="F19" s="8">
        <f t="shared" ref="F19" ca="1" si="15">SUM(F10:F18)</f>
        <v>577.15891487341946</v>
      </c>
      <c r="G19" s="8">
        <f t="shared" ref="G19" ca="1" si="16">SUM(G10:G18)</f>
        <v>733.81946240252785</v>
      </c>
      <c r="H19" s="8">
        <f t="shared" ref="H19" ca="1" si="17">SUM(H10:H18)</f>
        <v>881.66111998525412</v>
      </c>
      <c r="I19" s="8">
        <f t="shared" ref="I19" ca="1" si="18">SUM(I10:I18)</f>
        <v>1058.4593446922315</v>
      </c>
      <c r="J19" s="8">
        <f t="shared" ref="J19" ca="1" si="19">SUM(J10:J18)</f>
        <v>1270.3983403616191</v>
      </c>
      <c r="K19" s="8">
        <f t="shared" ref="K19" ca="1" si="20">SUM(K10:K18)</f>
        <v>1655.7010534489718</v>
      </c>
      <c r="L19" s="8">
        <f t="shared" ref="L19" ca="1" si="21">SUM(L10:L18)</f>
        <v>2073.2377764705043</v>
      </c>
      <c r="M19" s="8">
        <f t="shared" ref="M19" ca="1" si="22">SUM(M10:M18)</f>
        <v>2464.0664760087925</v>
      </c>
      <c r="N19" s="8">
        <f t="shared" ref="N19" ca="1" si="23">SUM(N10:N18)</f>
        <v>2933.4733874281492</v>
      </c>
      <c r="O19" s="8">
        <f t="shared" ref="O19" ca="1" si="24">SUM(O10:O18)</f>
        <v>3493.9623362613052</v>
      </c>
      <c r="P19" s="8">
        <f t="shared" ref="P19" ca="1" si="25">SUM(P10:P18)</f>
        <v>4160.4308476328979</v>
      </c>
      <c r="Y19"/>
    </row>
    <row r="20" spans="2:25">
      <c r="B20" t="s">
        <v>214</v>
      </c>
      <c r="C20" s="7">
        <f>+Model!Y7</f>
        <v>356</v>
      </c>
      <c r="D20" s="7">
        <f>+Model!Z7</f>
        <v>417.4</v>
      </c>
      <c r="E20" s="7">
        <f>+Model!AA7</f>
        <v>494</v>
      </c>
      <c r="F20" s="7">
        <f ca="1">+Model!AB7</f>
        <v>704.92369004600107</v>
      </c>
      <c r="G20" s="7">
        <f ca="1">+Model!AC7</f>
        <v>844.12071200490709</v>
      </c>
      <c r="H20" s="7">
        <f ca="1">+Model!AD7</f>
        <v>1036.4128254542468</v>
      </c>
      <c r="I20" s="7">
        <f ca="1">+Model!AE7</f>
        <v>1262.6099815266216</v>
      </c>
      <c r="J20" s="7">
        <f ca="1">+Model!AF7</f>
        <v>1538.8330704095752</v>
      </c>
      <c r="K20" s="7">
        <f ca="1">+Model!AG7</f>
        <v>2057.321184233961</v>
      </c>
      <c r="L20" s="7">
        <f ca="1">+Model!AH7</f>
        <v>2498.6447129767748</v>
      </c>
      <c r="M20" s="7">
        <f ca="1">+Model!AI7</f>
        <v>3028.9507769859802</v>
      </c>
      <c r="N20" s="7">
        <f ca="1">+Model!AJ7</f>
        <v>3666.7474587080742</v>
      </c>
      <c r="O20" s="7">
        <f ca="1">+Model!AK7</f>
        <v>4433.2431647461908</v>
      </c>
      <c r="P20" s="7">
        <f ca="1">+Model!AL7</f>
        <v>5353.7576590667977</v>
      </c>
      <c r="Y20"/>
    </row>
    <row r="21" spans="2:25">
      <c r="Y21"/>
    </row>
    <row r="22" spans="2:25">
      <c r="B22" t="s">
        <v>279</v>
      </c>
      <c r="C22" s="62">
        <f t="shared" ref="C22:P22" si="26">+C10/C20</f>
        <v>0.5196629213483146</v>
      </c>
      <c r="D22" s="62">
        <f t="shared" si="26"/>
        <v>0.52036415908001921</v>
      </c>
      <c r="E22" s="62">
        <f t="shared" si="26"/>
        <v>0.51558704453441295</v>
      </c>
      <c r="F22" s="62">
        <f t="shared" ca="1" si="26"/>
        <v>0.54009919028340081</v>
      </c>
      <c r="G22" s="62">
        <f t="shared" ca="1" si="26"/>
        <v>0.54009919028340081</v>
      </c>
      <c r="H22" s="62">
        <f t="shared" ca="1" si="26"/>
        <v>0.53922931978955957</v>
      </c>
      <c r="I22" s="62">
        <f t="shared" ca="1" si="26"/>
        <v>0.53750267616592995</v>
      </c>
      <c r="J22" s="62">
        <f t="shared" ca="1" si="26"/>
        <v>0.53494524435227031</v>
      </c>
      <c r="K22" s="62">
        <f t="shared" ca="1" si="26"/>
        <v>0.53159548313357519</v>
      </c>
      <c r="L22" s="62">
        <f t="shared" ca="1" si="26"/>
        <v>0.52750371895945103</v>
      </c>
      <c r="M22" s="62">
        <f t="shared" ca="1" si="26"/>
        <v>0.52273136405891851</v>
      </c>
      <c r="N22" s="62">
        <f t="shared" ca="1" si="26"/>
        <v>0.5173499802832161</v>
      </c>
      <c r="O22" s="62">
        <f t="shared" ca="1" si="26"/>
        <v>0.51144021407973783</v>
      </c>
      <c r="P22" s="62">
        <f t="shared" ca="1" si="26"/>
        <v>0.50509063113535713</v>
      </c>
      <c r="Y22"/>
    </row>
    <row r="23" spans="2:25"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Y23"/>
    </row>
    <row r="24" spans="2:25">
      <c r="B24" t="s">
        <v>280</v>
      </c>
      <c r="C24" s="62">
        <f t="shared" ref="C24:P24" si="27">+C19/C20</f>
        <v>0.8497191011235955</v>
      </c>
      <c r="D24" s="62">
        <f t="shared" si="27"/>
        <v>0.84858648778150458</v>
      </c>
      <c r="E24" s="62">
        <f t="shared" si="27"/>
        <v>0.81417004048582986</v>
      </c>
      <c r="F24" s="62">
        <f t="shared" ca="1" si="27"/>
        <v>0.81875375026161468</v>
      </c>
      <c r="G24" s="62">
        <f t="shared" ca="1" si="27"/>
        <v>0.86933000454354681</v>
      </c>
      <c r="H24" s="62">
        <f t="shared" ca="1" si="27"/>
        <v>0.85068526588218651</v>
      </c>
      <c r="I24" s="62">
        <f t="shared" ca="1" si="27"/>
        <v>0.83831061070216506</v>
      </c>
      <c r="J24" s="62">
        <f t="shared" ca="1" si="27"/>
        <v>0.825559552098455</v>
      </c>
      <c r="K24" s="62">
        <f t="shared" ca="1" si="27"/>
        <v>0.80478491454676215</v>
      </c>
      <c r="L24" s="62">
        <f t="shared" ca="1" si="27"/>
        <v>0.82974492760138774</v>
      </c>
      <c r="M24" s="62">
        <f t="shared" ca="1" si="27"/>
        <v>0.81350495845981119</v>
      </c>
      <c r="N24" s="62">
        <f t="shared" ca="1" si="27"/>
        <v>0.80002056876360839</v>
      </c>
      <c r="O24" s="62">
        <f t="shared" ca="1" si="27"/>
        <v>0.78812783472962045</v>
      </c>
      <c r="P24" s="62">
        <f t="shared" ca="1" si="27"/>
        <v>0.77710481358584582</v>
      </c>
      <c r="Y24"/>
    </row>
    <row r="25" spans="2:25">
      <c r="B25" t="str">
        <f>+Model!D60</f>
        <v>Power Function</v>
      </c>
      <c r="C25" s="62">
        <f>+Model!Y60</f>
        <v>0.93120553979841059</v>
      </c>
      <c r="D25" s="62">
        <f>+Model!Z60</f>
        <v>0.92456178950418433</v>
      </c>
      <c r="E25" s="62">
        <f>+Model!AA60</f>
        <v>0.91757820253824707</v>
      </c>
      <c r="F25" s="62">
        <f ca="1">+Model!AB60</f>
        <v>0.90301383904362675</v>
      </c>
      <c r="G25" s="62">
        <f ca="1">+Model!AC60</f>
        <v>0.8957206690531091</v>
      </c>
      <c r="H25" s="62">
        <f ca="1">+Model!AD60</f>
        <v>0.88748664369746</v>
      </c>
      <c r="I25" s="62">
        <f ca="1">+Model!AE60</f>
        <v>0.87963739967082866</v>
      </c>
      <c r="J25" s="62">
        <f ca="1">+Model!AF60</f>
        <v>0.87184078756256345</v>
      </c>
      <c r="K25" s="62">
        <f ca="1">+Model!AG60</f>
        <v>0.86052245281474971</v>
      </c>
      <c r="L25" s="62">
        <f ca="1">+Model!AH60</f>
        <v>0.85302959342493778</v>
      </c>
      <c r="M25" s="62">
        <f ca="1">+Model!AI60</f>
        <v>0.84567336251169445</v>
      </c>
      <c r="N25" s="62">
        <f ca="1">+Model!AJ60</f>
        <v>0.83843259931048064</v>
      </c>
      <c r="O25" s="62">
        <f ca="1">+Model!AK60</f>
        <v>0.83130105368338902</v>
      </c>
      <c r="P25" s="62">
        <f ca="1">+Model!AL60</f>
        <v>0.82427316077241397</v>
      </c>
      <c r="Y25"/>
    </row>
    <row r="26" spans="2:25">
      <c r="B26" t="str">
        <f>+Model!D61</f>
        <v>Log Function</v>
      </c>
      <c r="C26" s="62">
        <f>+Model!Y61</f>
        <v>0.93360277076591891</v>
      </c>
      <c r="D26" s="62">
        <f>+Model!Z61</f>
        <v>0.92723820021427605</v>
      </c>
      <c r="E26" s="62">
        <f>+Model!AA61</f>
        <v>0.92049857931248313</v>
      </c>
      <c r="F26" s="62">
        <f ca="1">+Model!AB61</f>
        <v>0.90627641776462897</v>
      </c>
      <c r="G26" s="62">
        <f ca="1">+Model!AC61</f>
        <v>0.89906817967713848</v>
      </c>
      <c r="H26" s="62">
        <f ca="1">+Model!AD61</f>
        <v>0.89085916705538071</v>
      </c>
      <c r="I26" s="62">
        <f ca="1">+Model!AE61</f>
        <v>0.88296254914256822</v>
      </c>
      <c r="J26" s="62">
        <f ca="1">+Model!AF61</f>
        <v>0.87504881353258379</v>
      </c>
      <c r="K26" s="62">
        <f ca="1">+Model!AG61</f>
        <v>0.86343359921871632</v>
      </c>
      <c r="L26" s="62">
        <f ca="1">+Model!AH61</f>
        <v>0.85565985003801448</v>
      </c>
      <c r="M26" s="62">
        <f ca="1">+Model!AI61</f>
        <v>0.84796113758748737</v>
      </c>
      <c r="N26" s="62">
        <f ca="1">+Model!AJ61</f>
        <v>0.84031758811748958</v>
      </c>
      <c r="O26" s="62">
        <f ca="1">+Model!AK61</f>
        <v>0.83272453253776624</v>
      </c>
      <c r="P26" s="62">
        <f ca="1">+Model!AL61</f>
        <v>0.82517784161891727</v>
      </c>
      <c r="Y26"/>
    </row>
    <row r="27" spans="2:25">
      <c r="Y27"/>
    </row>
    <row r="28" spans="2:25">
      <c r="Y28"/>
    </row>
    <row r="29" spans="2:25">
      <c r="F29" s="6">
        <v>0</v>
      </c>
      <c r="G29" s="6">
        <v>0</v>
      </c>
      <c r="H29" s="6">
        <f>+G29+1</f>
        <v>1</v>
      </c>
      <c r="I29" s="6">
        <f>+H29+1</f>
        <v>2</v>
      </c>
      <c r="J29" s="6">
        <f>+I29+1</f>
        <v>3</v>
      </c>
      <c r="K29" s="6">
        <f t="shared" ref="K29:P29" si="28">+J29+1</f>
        <v>4</v>
      </c>
      <c r="L29" s="6">
        <f t="shared" si="28"/>
        <v>5</v>
      </c>
      <c r="M29" s="6">
        <f t="shared" si="28"/>
        <v>6</v>
      </c>
      <c r="N29" s="6">
        <f t="shared" si="28"/>
        <v>7</v>
      </c>
      <c r="O29" s="6">
        <f t="shared" si="28"/>
        <v>8</v>
      </c>
      <c r="P29" s="6">
        <f t="shared" si="28"/>
        <v>9</v>
      </c>
      <c r="Y29"/>
    </row>
    <row r="30" spans="2:25">
      <c r="B30" s="49"/>
      <c r="C30" s="49">
        <f t="shared" ref="C30:P30" si="29">+C$4</f>
        <v>2018</v>
      </c>
      <c r="D30" s="49">
        <f t="shared" si="29"/>
        <v>2019</v>
      </c>
      <c r="E30" s="49">
        <f t="shared" si="29"/>
        <v>2020</v>
      </c>
      <c r="F30" s="49">
        <f t="shared" si="29"/>
        <v>2021</v>
      </c>
      <c r="G30" s="49">
        <f t="shared" si="29"/>
        <v>2022</v>
      </c>
      <c r="H30" s="49">
        <f t="shared" si="29"/>
        <v>2023</v>
      </c>
      <c r="I30" s="49">
        <f t="shared" si="29"/>
        <v>2024</v>
      </c>
      <c r="J30" s="49">
        <f t="shared" si="29"/>
        <v>2025</v>
      </c>
      <c r="K30" s="49">
        <f t="shared" si="29"/>
        <v>2026</v>
      </c>
      <c r="L30" s="49">
        <f t="shared" si="29"/>
        <v>2027</v>
      </c>
      <c r="M30" s="49">
        <f t="shared" si="29"/>
        <v>2028</v>
      </c>
      <c r="N30" s="49">
        <f t="shared" si="29"/>
        <v>2029</v>
      </c>
      <c r="O30" s="49">
        <f t="shared" si="29"/>
        <v>2030</v>
      </c>
      <c r="P30" s="49">
        <f t="shared" si="29"/>
        <v>2031</v>
      </c>
      <c r="R30" s="49" t="s">
        <v>428</v>
      </c>
      <c r="Y30"/>
    </row>
    <row r="31" spans="2:25">
      <c r="B31" t="s">
        <v>241</v>
      </c>
      <c r="C31" s="217">
        <f t="shared" ref="C31:E45" si="30">+C5/C$20</f>
        <v>0.14578651685393257</v>
      </c>
      <c r="D31" s="217">
        <f t="shared" si="30"/>
        <v>0.13584091998083375</v>
      </c>
      <c r="E31" s="217">
        <f t="shared" si="30"/>
        <v>0.12672064777327935</v>
      </c>
      <c r="F31" s="75">
        <f>+E31/(1+$R31)^F$29*1.04</f>
        <v>0.13178947368421054</v>
      </c>
      <c r="G31" s="225">
        <f t="shared" ref="G31:P31" si="31">+F31/(1+$R31)^G$29</f>
        <v>0.13178947368421054</v>
      </c>
      <c r="H31" s="225">
        <f t="shared" si="31"/>
        <v>0.13123173879433461</v>
      </c>
      <c r="I31" s="225">
        <f t="shared" si="31"/>
        <v>0.13012334005107082</v>
      </c>
      <c r="J31" s="225">
        <f t="shared" si="31"/>
        <v>0.12847827032543355</v>
      </c>
      <c r="K31" s="225">
        <f t="shared" si="31"/>
        <v>0.12631715032035018</v>
      </c>
      <c r="L31" s="225">
        <f t="shared" si="31"/>
        <v>0.12366679840332188</v>
      </c>
      <c r="M31" s="225">
        <f t="shared" si="31"/>
        <v>0.12055967681921516</v>
      </c>
      <c r="N31" s="225">
        <f t="shared" si="31"/>
        <v>0.11703323026728836</v>
      </c>
      <c r="O31" s="225">
        <f t="shared" si="31"/>
        <v>0.1131291356735858</v>
      </c>
      <c r="P31" s="225">
        <f t="shared" si="31"/>
        <v>0.10889248414887681</v>
      </c>
      <c r="R31" s="16">
        <v>4.2500000000000003E-3</v>
      </c>
      <c r="Y31"/>
    </row>
    <row r="32" spans="2:25">
      <c r="B32" t="s">
        <v>256</v>
      </c>
      <c r="C32" s="217">
        <f t="shared" si="30"/>
        <v>0.10280898876404494</v>
      </c>
      <c r="D32" s="217">
        <f t="shared" si="30"/>
        <v>9.4393866794441783E-2</v>
      </c>
      <c r="E32" s="217">
        <f t="shared" si="30"/>
        <v>8.663967611336032E-2</v>
      </c>
      <c r="F32" s="75">
        <f>+E32/(1+$R32)^F$29*1.05</f>
        <v>9.0971659919028336E-2</v>
      </c>
      <c r="G32" s="225">
        <f t="shared" ref="G32:P32" si="32">+F32/(1+$R32)^G$29</f>
        <v>9.0971659919028336E-2</v>
      </c>
      <c r="H32" s="225">
        <f t="shared" si="32"/>
        <v>9.0744797924217802E-2</v>
      </c>
      <c r="I32" s="225">
        <f t="shared" si="32"/>
        <v>9.0292769745678514E-2</v>
      </c>
      <c r="J32" s="225">
        <f t="shared" si="32"/>
        <v>8.9618945895927504E-2</v>
      </c>
      <c r="K32" s="225">
        <f t="shared" si="32"/>
        <v>8.8728329737203779E-2</v>
      </c>
      <c r="L32" s="225">
        <f t="shared" si="32"/>
        <v>8.7627495614625572E-2</v>
      </c>
      <c r="M32" s="225">
        <f t="shared" si="32"/>
        <v>8.6324508044291939E-2</v>
      </c>
      <c r="N32" s="225">
        <f t="shared" si="32"/>
        <v>8.4828823345763207E-2</v>
      </c>
      <c r="O32" s="225">
        <f t="shared" si="32"/>
        <v>8.3151175397027932E-2</v>
      </c>
      <c r="P32" s="225">
        <f t="shared" si="32"/>
        <v>8.1303447441967006E-2</v>
      </c>
      <c r="R32" s="16">
        <v>2.5000000000000001E-3</v>
      </c>
      <c r="Y32"/>
    </row>
    <row r="33" spans="2:25">
      <c r="B33" t="s">
        <v>257</v>
      </c>
      <c r="C33" s="217">
        <f t="shared" si="30"/>
        <v>0.12612359550561797</v>
      </c>
      <c r="D33" s="217">
        <f t="shared" si="30"/>
        <v>0.12793483469094394</v>
      </c>
      <c r="E33" s="217">
        <f t="shared" si="30"/>
        <v>0.13724696356275304</v>
      </c>
      <c r="F33" s="75">
        <f>+E33/(1+$R33)^F$29*1.05</f>
        <v>0.1441093117408907</v>
      </c>
      <c r="G33" s="225">
        <f t="shared" ref="G33:P33" si="33">+F33/(1+$R33)^G$29</f>
        <v>0.1441093117408907</v>
      </c>
      <c r="H33" s="225">
        <f t="shared" si="33"/>
        <v>0.14432580044155302</v>
      </c>
      <c r="I33" s="225">
        <f t="shared" si="33"/>
        <v>0.14475975399408877</v>
      </c>
      <c r="J33" s="225">
        <f t="shared" si="33"/>
        <v>0.1454131320403986</v>
      </c>
      <c r="K33" s="225">
        <f t="shared" si="33"/>
        <v>0.14628889246932564</v>
      </c>
      <c r="L33" s="225">
        <f t="shared" si="33"/>
        <v>0.14739101374532326</v>
      </c>
      <c r="M33" s="225">
        <f t="shared" si="33"/>
        <v>0.14872452504563205</v>
      </c>
      <c r="N33" s="225">
        <f t="shared" si="33"/>
        <v>0.15029554452572796</v>
      </c>
      <c r="O33" s="225">
        <f t="shared" si="33"/>
        <v>0.15211132612083311</v>
      </c>
      <c r="P33" s="225">
        <f t="shared" si="33"/>
        <v>0.15418031538490207</v>
      </c>
      <c r="R33" s="16">
        <v>-1.5E-3</v>
      </c>
      <c r="Y33"/>
    </row>
    <row r="34" spans="2:25">
      <c r="B34" t="s">
        <v>258</v>
      </c>
      <c r="C34" s="217">
        <f t="shared" si="30"/>
        <v>4.691011235955056E-2</v>
      </c>
      <c r="D34" s="217">
        <f t="shared" si="30"/>
        <v>5.031145184475324E-2</v>
      </c>
      <c r="E34" s="217">
        <f t="shared" si="30"/>
        <v>5.1619433198380568E-2</v>
      </c>
      <c r="F34" s="75">
        <f>+E34/(1+$R34)^F$29*1.05</f>
        <v>5.4200404858299599E-2</v>
      </c>
      <c r="G34" s="225">
        <f t="shared" ref="G34:P34" si="34">+F34/(1+$R34)^G$29</f>
        <v>5.4200404858299599E-2</v>
      </c>
      <c r="H34" s="225">
        <f t="shared" si="34"/>
        <v>5.4254659517817418E-2</v>
      </c>
      <c r="I34" s="225">
        <f t="shared" si="34"/>
        <v>5.4363331818121842E-2</v>
      </c>
      <c r="J34" s="225">
        <f t="shared" si="34"/>
        <v>5.4526748538017027E-2</v>
      </c>
      <c r="K34" s="225">
        <f t="shared" si="34"/>
        <v>5.4745401892100941E-2</v>
      </c>
      <c r="L34" s="225">
        <f t="shared" si="34"/>
        <v>5.5019952002517983E-2</v>
      </c>
      <c r="M34" s="225">
        <f t="shared" si="34"/>
        <v>5.5351230221588853E-2</v>
      </c>
      <c r="N34" s="225">
        <f t="shared" si="34"/>
        <v>5.5740243328738899E-2</v>
      </c>
      <c r="O34" s="225">
        <f t="shared" si="34"/>
        <v>5.6188178631396364E-2</v>
      </c>
      <c r="P34" s="225">
        <f t="shared" si="34"/>
        <v>5.6696410006052446E-2</v>
      </c>
      <c r="R34" s="16">
        <v>-1E-3</v>
      </c>
      <c r="Y34"/>
    </row>
    <row r="35" spans="2:25">
      <c r="B35" t="s">
        <v>259</v>
      </c>
      <c r="C35" s="217">
        <f t="shared" si="30"/>
        <v>9.8033707865168532E-2</v>
      </c>
      <c r="D35" s="217">
        <f t="shared" si="30"/>
        <v>0.11188308576904649</v>
      </c>
      <c r="E35" s="217">
        <f t="shared" si="30"/>
        <v>0.11336032388663968</v>
      </c>
      <c r="F35" s="75">
        <f>+E35/(1+$R35)^F$29*1.05</f>
        <v>0.11902834008097167</v>
      </c>
      <c r="G35" s="225">
        <f t="shared" ref="G35:P35" si="35">+F35/(1+$R35)^G$29</f>
        <v>0.11902834008097167</v>
      </c>
      <c r="H35" s="225">
        <f t="shared" si="35"/>
        <v>0.11867232311163678</v>
      </c>
      <c r="I35" s="225">
        <f t="shared" si="35"/>
        <v>0.11796348055696998</v>
      </c>
      <c r="J35" s="225">
        <f t="shared" si="35"/>
        <v>0.11690814755249367</v>
      </c>
      <c r="K35" s="225">
        <f t="shared" si="35"/>
        <v>0.11551570871459468</v>
      </c>
      <c r="L35" s="225">
        <f t="shared" si="35"/>
        <v>0.11379845919366237</v>
      </c>
      <c r="M35" s="225">
        <f t="shared" si="35"/>
        <v>0.11177142392819048</v>
      </c>
      <c r="N35" s="225">
        <f t="shared" si="35"/>
        <v>0.10945213881569767</v>
      </c>
      <c r="O35" s="225">
        <f t="shared" si="35"/>
        <v>0.10686039825689461</v>
      </c>
      <c r="P35" s="225">
        <f t="shared" si="35"/>
        <v>0.10401797415355887</v>
      </c>
      <c r="R35" s="16">
        <v>3.0000000000000001E-3</v>
      </c>
      <c r="Y35"/>
    </row>
    <row r="36" spans="2:25">
      <c r="B36" s="2" t="s">
        <v>260</v>
      </c>
      <c r="C36" s="200">
        <f t="shared" si="30"/>
        <v>0.5196629213483146</v>
      </c>
      <c r="D36" s="200">
        <f t="shared" si="30"/>
        <v>0.52036415908001921</v>
      </c>
      <c r="E36" s="200">
        <f t="shared" si="30"/>
        <v>0.51558704453441295</v>
      </c>
      <c r="F36" s="200">
        <f t="shared" ref="F36:P36" ca="1" si="36">+F10/F$20</f>
        <v>0.54009919028340081</v>
      </c>
      <c r="G36" s="200">
        <f t="shared" ca="1" si="36"/>
        <v>0.54009919028340081</v>
      </c>
      <c r="H36" s="200">
        <f t="shared" ca="1" si="36"/>
        <v>0.53922931978955957</v>
      </c>
      <c r="I36" s="200">
        <f t="shared" ca="1" si="36"/>
        <v>0.53750267616592995</v>
      </c>
      <c r="J36" s="200">
        <f t="shared" ca="1" si="36"/>
        <v>0.53494524435227031</v>
      </c>
      <c r="K36" s="200">
        <f t="shared" ca="1" si="36"/>
        <v>0.53159548313357519</v>
      </c>
      <c r="L36" s="200">
        <f t="shared" ca="1" si="36"/>
        <v>0.52750371895945103</v>
      </c>
      <c r="M36" s="200">
        <f t="shared" ca="1" si="36"/>
        <v>0.52273136405891851</v>
      </c>
      <c r="N36" s="200">
        <f t="shared" ca="1" si="36"/>
        <v>0.5173499802832161</v>
      </c>
      <c r="O36" s="200">
        <f t="shared" ca="1" si="36"/>
        <v>0.51144021407973783</v>
      </c>
      <c r="P36" s="200">
        <f t="shared" ca="1" si="36"/>
        <v>0.50509063113535713</v>
      </c>
      <c r="Y36"/>
    </row>
    <row r="37" spans="2:25">
      <c r="B37" t="s">
        <v>261</v>
      </c>
      <c r="C37" s="217">
        <f t="shared" si="30"/>
        <v>5.8988764044943824E-3</v>
      </c>
      <c r="D37" s="217">
        <f t="shared" si="30"/>
        <v>7.6665069477719226E-3</v>
      </c>
      <c r="E37" s="217">
        <f t="shared" si="30"/>
        <v>6.0728744939271256E-3</v>
      </c>
      <c r="F37" s="75">
        <f t="shared" ref="F37:F42" si="37">+E37/(1+$R37)^F$29*1.05</f>
        <v>6.3765182186234825E-3</v>
      </c>
      <c r="G37" s="225">
        <f t="shared" ref="G37:P42" si="38">+F37/(1+$R37)^G$29</f>
        <v>6.3765182186234825E-3</v>
      </c>
      <c r="H37" s="225">
        <f t="shared" si="38"/>
        <v>6.3701480705529306E-3</v>
      </c>
      <c r="I37" s="225">
        <f t="shared" si="38"/>
        <v>6.3574268594072583E-3</v>
      </c>
      <c r="J37" s="225">
        <f t="shared" si="38"/>
        <v>6.3383926599111552E-3</v>
      </c>
      <c r="K37" s="225">
        <f t="shared" si="38"/>
        <v>6.3131023466517491E-3</v>
      </c>
      <c r="L37" s="225">
        <f t="shared" si="38"/>
        <v>6.2816313109362353E-3</v>
      </c>
      <c r="M37" s="225">
        <f t="shared" si="38"/>
        <v>6.2440730863467051E-3</v>
      </c>
      <c r="N37" s="225">
        <f t="shared" si="38"/>
        <v>6.2005388855949396E-3</v>
      </c>
      <c r="O37" s="225">
        <f t="shared" si="38"/>
        <v>6.151157051886679E-3</v>
      </c>
      <c r="P37" s="225">
        <f t="shared" si="38"/>
        <v>6.0960724285830511E-3</v>
      </c>
      <c r="R37" s="16">
        <v>1E-3</v>
      </c>
      <c r="Y37"/>
    </row>
    <row r="38" spans="2:25">
      <c r="B38" t="s">
        <v>262</v>
      </c>
      <c r="C38" s="217">
        <f t="shared" si="30"/>
        <v>9.9719101123595499E-2</v>
      </c>
      <c r="D38" s="217">
        <f t="shared" si="30"/>
        <v>9.5831336847149021E-2</v>
      </c>
      <c r="E38" s="217">
        <f t="shared" si="30"/>
        <v>9.1093117408906882E-2</v>
      </c>
      <c r="F38" s="75">
        <f t="shared" si="37"/>
        <v>9.5647773279352227E-2</v>
      </c>
      <c r="G38" s="225">
        <f t="shared" si="38"/>
        <v>9.5647773279352227E-2</v>
      </c>
      <c r="H38" s="225">
        <f t="shared" si="38"/>
        <v>9.5361688214708112E-2</v>
      </c>
      <c r="I38" s="225">
        <f t="shared" si="38"/>
        <v>9.4792082590422294E-2</v>
      </c>
      <c r="J38" s="225">
        <f t="shared" si="38"/>
        <v>9.3944047140396683E-2</v>
      </c>
      <c r="K38" s="225">
        <f t="shared" si="38"/>
        <v>9.2825123074227855E-2</v>
      </c>
      <c r="L38" s="225">
        <f t="shared" si="38"/>
        <v>9.1445190423478678E-2</v>
      </c>
      <c r="M38" s="225">
        <f t="shared" si="38"/>
        <v>8.9816322799438769E-2</v>
      </c>
      <c r="N38" s="225">
        <f t="shared" si="38"/>
        <v>8.795261154832848E-2</v>
      </c>
      <c r="O38" s="225">
        <f t="shared" si="38"/>
        <v>8.5869962885004592E-2</v>
      </c>
      <c r="P38" s="225">
        <f t="shared" si="38"/>
        <v>8.3585872087681229E-2</v>
      </c>
      <c r="R38" s="16">
        <v>3.0000000000000001E-3</v>
      </c>
      <c r="Y38"/>
    </row>
    <row r="39" spans="2:25">
      <c r="B39" t="s">
        <v>263</v>
      </c>
      <c r="C39" s="217">
        <f t="shared" si="30"/>
        <v>1.6853932584269662E-2</v>
      </c>
      <c r="D39" s="217">
        <f t="shared" si="30"/>
        <v>7.6665069477719226E-3</v>
      </c>
      <c r="E39" s="217">
        <f t="shared" si="30"/>
        <v>6.6801619433198376E-3</v>
      </c>
      <c r="F39" s="75">
        <f t="shared" si="37"/>
        <v>7.0141700404858301E-3</v>
      </c>
      <c r="G39" s="225">
        <f t="shared" si="38"/>
        <v>7.0141700404858301E-3</v>
      </c>
      <c r="H39" s="225">
        <f t="shared" si="38"/>
        <v>7.000169701083663E-3</v>
      </c>
      <c r="I39" s="225">
        <f t="shared" si="38"/>
        <v>6.9722528008689839E-3</v>
      </c>
      <c r="J39" s="225">
        <f t="shared" si="38"/>
        <v>6.9305860620194355E-3</v>
      </c>
      <c r="K39" s="225">
        <f t="shared" si="38"/>
        <v>6.8754174919407373E-3</v>
      </c>
      <c r="L39" s="225">
        <f t="shared" si="38"/>
        <v>6.8070739246267869E-3</v>
      </c>
      <c r="M39" s="225">
        <f t="shared" si="38"/>
        <v>6.7259577958401874E-3</v>
      </c>
      <c r="N39" s="225">
        <f t="shared" si="38"/>
        <v>6.6325431966280995E-3</v>
      </c>
      <c r="O39" s="225">
        <f t="shared" si="38"/>
        <v>6.5273712593133552E-3</v>
      </c>
      <c r="P39" s="225">
        <f t="shared" si="38"/>
        <v>6.4110449387715356E-3</v>
      </c>
      <c r="R39" s="16">
        <v>2E-3</v>
      </c>
      <c r="Y39"/>
    </row>
    <row r="40" spans="2:25">
      <c r="B40" t="s">
        <v>264</v>
      </c>
      <c r="C40" s="217">
        <f t="shared" si="30"/>
        <v>3.3707865168539325E-2</v>
      </c>
      <c r="D40" s="217">
        <f t="shared" si="30"/>
        <v>3.4978437949209393E-2</v>
      </c>
      <c r="E40" s="217">
        <f t="shared" si="30"/>
        <v>2.6113360323886642E-2</v>
      </c>
      <c r="F40" s="75">
        <f>+E40/(1+$R40)^F$29*1.1</f>
        <v>2.8724696356275309E-2</v>
      </c>
      <c r="G40" s="225">
        <f t="shared" si="38"/>
        <v>2.8724696356275309E-2</v>
      </c>
      <c r="H40" s="225">
        <f t="shared" si="38"/>
        <v>2.8696000355919394E-2</v>
      </c>
      <c r="I40" s="225">
        <f t="shared" si="38"/>
        <v>2.8638694328567939E-2</v>
      </c>
      <c r="J40" s="225">
        <f t="shared" si="38"/>
        <v>2.8552949791790256E-2</v>
      </c>
      <c r="K40" s="225">
        <f t="shared" si="38"/>
        <v>2.843902295205979E-2</v>
      </c>
      <c r="L40" s="225">
        <f t="shared" si="38"/>
        <v>2.8297253429265142E-2</v>
      </c>
      <c r="M40" s="225">
        <f t="shared" si="38"/>
        <v>2.8128062569923735E-2</v>
      </c>
      <c r="N40" s="225">
        <f t="shared" si="38"/>
        <v>2.7931951360822924E-2</v>
      </c>
      <c r="O40" s="225">
        <f t="shared" si="38"/>
        <v>2.7709497957546667E-2</v>
      </c>
      <c r="P40" s="225">
        <f t="shared" si="38"/>
        <v>2.7461354844950325E-2</v>
      </c>
      <c r="R40" s="16">
        <v>1E-3</v>
      </c>
      <c r="Y40"/>
    </row>
    <row r="41" spans="2:25">
      <c r="B41" t="s">
        <v>265</v>
      </c>
      <c r="C41" s="217">
        <f t="shared" si="30"/>
        <v>1.8539325842696627E-2</v>
      </c>
      <c r="D41" s="217">
        <f t="shared" si="30"/>
        <v>1.6770483948251078E-2</v>
      </c>
      <c r="E41" s="217">
        <f t="shared" si="30"/>
        <v>1.9230769230769232E-2</v>
      </c>
      <c r="F41" s="75">
        <f t="shared" si="37"/>
        <v>2.0192307692307693E-2</v>
      </c>
      <c r="G41" s="225">
        <f t="shared" si="38"/>
        <v>2.0192307692307693E-2</v>
      </c>
      <c r="H41" s="225">
        <f t="shared" si="38"/>
        <v>2.0172135556750945E-2</v>
      </c>
      <c r="I41" s="225">
        <f t="shared" si="38"/>
        <v>2.0131851721456318E-2</v>
      </c>
      <c r="J41" s="225">
        <f t="shared" si="38"/>
        <v>2.0071576756385327E-2</v>
      </c>
      <c r="K41" s="225">
        <f t="shared" si="38"/>
        <v>1.9991490764397206E-2</v>
      </c>
      <c r="L41" s="225">
        <f t="shared" si="38"/>
        <v>1.9891832484631413E-2</v>
      </c>
      <c r="M41" s="225">
        <f t="shared" si="38"/>
        <v>1.9772898106764566E-2</v>
      </c>
      <c r="N41" s="225">
        <f t="shared" si="38"/>
        <v>1.9635039804383976E-2</v>
      </c>
      <c r="O41" s="225">
        <f t="shared" si="38"/>
        <v>1.947866399764115E-2</v>
      </c>
      <c r="P41" s="225">
        <f t="shared" si="38"/>
        <v>1.9304229357179663E-2</v>
      </c>
      <c r="R41" s="16">
        <v>1E-3</v>
      </c>
      <c r="Y41"/>
    </row>
    <row r="42" spans="2:25">
      <c r="B42" t="s">
        <v>269</v>
      </c>
      <c r="C42" s="217">
        <f t="shared" si="30"/>
        <v>1.657303370786517E-2</v>
      </c>
      <c r="D42" s="217">
        <f t="shared" si="30"/>
        <v>1.7968375658840442E-2</v>
      </c>
      <c r="E42" s="217">
        <f t="shared" si="30"/>
        <v>9.5141700404858306E-3</v>
      </c>
      <c r="F42" s="75">
        <f t="shared" si="37"/>
        <v>9.9898785425101225E-3</v>
      </c>
      <c r="G42" s="225">
        <f t="shared" si="38"/>
        <v>9.9898785425101225E-3</v>
      </c>
      <c r="H42" s="225">
        <f t="shared" si="38"/>
        <v>9.9798986438662581E-3</v>
      </c>
      <c r="I42" s="225">
        <f t="shared" si="38"/>
        <v>9.959968746404705E-3</v>
      </c>
      <c r="J42" s="225">
        <f t="shared" si="38"/>
        <v>9.9301485005274769E-3</v>
      </c>
      <c r="K42" s="225">
        <f t="shared" si="38"/>
        <v>9.890527009754407E-3</v>
      </c>
      <c r="L42" s="225">
        <f t="shared" si="38"/>
        <v>9.8412223871334348E-3</v>
      </c>
      <c r="M42" s="225">
        <f t="shared" si="38"/>
        <v>9.7823811686098376E-3</v>
      </c>
      <c r="N42" s="225">
        <f t="shared" si="38"/>
        <v>9.7141775874320709E-3</v>
      </c>
      <c r="O42" s="225">
        <f t="shared" si="38"/>
        <v>9.6368127146224634E-3</v>
      </c>
      <c r="P42" s="225">
        <f t="shared" si="38"/>
        <v>9.550513471446781E-3</v>
      </c>
      <c r="R42" s="16">
        <v>1E-3</v>
      </c>
      <c r="Y42"/>
    </row>
    <row r="43" spans="2:25">
      <c r="B43" t="s">
        <v>7</v>
      </c>
      <c r="C43" s="217">
        <f t="shared" si="30"/>
        <v>3.3988764044943817E-2</v>
      </c>
      <c r="D43" s="217">
        <f t="shared" si="30"/>
        <v>3.641590800191663E-2</v>
      </c>
      <c r="E43" s="217">
        <f t="shared" si="30"/>
        <v>3.7854251012145748E-2</v>
      </c>
      <c r="F43" s="217">
        <f t="shared" ref="F43:P43" ca="1" si="39">+F17/F$20</f>
        <v>3.0302317806931583E-2</v>
      </c>
      <c r="G43" s="217">
        <f t="shared" ca="1" si="39"/>
        <v>3.6187588813896013E-2</v>
      </c>
      <c r="H43" s="217">
        <f t="shared" ca="1" si="39"/>
        <v>3.4886198764502857E-2</v>
      </c>
      <c r="I43" s="217">
        <f t="shared" ca="1" si="39"/>
        <v>3.436349800630667E-2</v>
      </c>
      <c r="J43" s="217">
        <f t="shared" ca="1" si="39"/>
        <v>3.3576788664460011E-2</v>
      </c>
      <c r="K43" s="217">
        <f t="shared" ca="1" si="39"/>
        <v>2.9926461075653287E-2</v>
      </c>
      <c r="L43" s="217">
        <f t="shared" ca="1" si="39"/>
        <v>3.2214102084859093E-2</v>
      </c>
      <c r="M43" s="217">
        <f t="shared" ca="1" si="39"/>
        <v>3.1566202203913311E-2</v>
      </c>
      <c r="N43" s="217">
        <f t="shared" ca="1" si="39"/>
        <v>3.0921680122471859E-2</v>
      </c>
      <c r="O43" s="217">
        <f t="shared" ca="1" si="39"/>
        <v>3.0292453863334751E-2</v>
      </c>
      <c r="P43" s="217">
        <f t="shared" ca="1" si="39"/>
        <v>2.967859862708121E-2</v>
      </c>
      <c r="Y43"/>
    </row>
    <row r="44" spans="2:25">
      <c r="B44" t="s">
        <v>267</v>
      </c>
      <c r="C44" s="217">
        <f t="shared" si="30"/>
        <v>0.1047752808988764</v>
      </c>
      <c r="D44" s="217">
        <f t="shared" si="30"/>
        <v>0.11092477240057498</v>
      </c>
      <c r="E44" s="217">
        <f t="shared" si="30"/>
        <v>0.10202429149797571</v>
      </c>
      <c r="F44" s="217">
        <f t="shared" ref="F44:P44" ca="1" si="40">+F18/F$20</f>
        <v>8.0406898041727709E-2</v>
      </c>
      <c r="G44" s="217">
        <f t="shared" ca="1" si="40"/>
        <v>0.1250978813166953</v>
      </c>
      <c r="H44" s="217">
        <f t="shared" ca="1" si="40"/>
        <v>0.10898970678524277</v>
      </c>
      <c r="I44" s="217">
        <f t="shared" ca="1" si="40"/>
        <v>9.9592159482801035E-2</v>
      </c>
      <c r="J44" s="217">
        <f t="shared" ca="1" si="40"/>
        <v>9.126981817069417E-2</v>
      </c>
      <c r="K44" s="217">
        <f t="shared" ca="1" si="40"/>
        <v>7.8928286698501784E-2</v>
      </c>
      <c r="L44" s="217">
        <f t="shared" ca="1" si="40"/>
        <v>0.1074629025970059</v>
      </c>
      <c r="M44" s="217">
        <f t="shared" ca="1" si="40"/>
        <v>9.8737696670055636E-2</v>
      </c>
      <c r="N44" s="217">
        <f t="shared" ca="1" si="40"/>
        <v>9.3682045974729691E-2</v>
      </c>
      <c r="O44" s="217">
        <f t="shared" ca="1" si="40"/>
        <v>9.1021700920533063E-2</v>
      </c>
      <c r="P44" s="217">
        <f t="shared" ca="1" si="40"/>
        <v>8.9926496694794703E-2</v>
      </c>
      <c r="Y44"/>
    </row>
    <row r="45" spans="2:25">
      <c r="B45" s="2" t="s">
        <v>268</v>
      </c>
      <c r="C45" s="200">
        <f t="shared" si="30"/>
        <v>0.8497191011235955</v>
      </c>
      <c r="D45" s="200">
        <f t="shared" si="30"/>
        <v>0.84858648778150458</v>
      </c>
      <c r="E45" s="200">
        <f t="shared" si="30"/>
        <v>0.81417004048582986</v>
      </c>
      <c r="F45" s="200">
        <f t="shared" ref="F45:P45" ca="1" si="41">+F19/F$20</f>
        <v>0.81875375026161468</v>
      </c>
      <c r="G45" s="200">
        <f t="shared" ca="1" si="41"/>
        <v>0.86933000454354681</v>
      </c>
      <c r="H45" s="200">
        <f t="shared" ca="1" si="41"/>
        <v>0.85068526588218651</v>
      </c>
      <c r="I45" s="200">
        <f t="shared" ca="1" si="41"/>
        <v>0.83831061070216506</v>
      </c>
      <c r="J45" s="200">
        <f t="shared" ca="1" si="41"/>
        <v>0.825559552098455</v>
      </c>
      <c r="K45" s="200">
        <f t="shared" ca="1" si="41"/>
        <v>0.80478491454676215</v>
      </c>
      <c r="L45" s="200">
        <f t="shared" ca="1" si="41"/>
        <v>0.82974492760138774</v>
      </c>
      <c r="M45" s="200">
        <f t="shared" ca="1" si="41"/>
        <v>0.81350495845981119</v>
      </c>
      <c r="N45" s="200">
        <f t="shared" ca="1" si="41"/>
        <v>0.80002056876360839</v>
      </c>
      <c r="O45" s="200">
        <f t="shared" ca="1" si="41"/>
        <v>0.78812783472962045</v>
      </c>
      <c r="P45" s="200">
        <f t="shared" ca="1" si="41"/>
        <v>0.77710481358584582</v>
      </c>
      <c r="Y45"/>
    </row>
    <row r="46" spans="2:25">
      <c r="B46" s="5" t="s">
        <v>104</v>
      </c>
      <c r="C46" s="217">
        <f>1-SUM(C36:C42)</f>
        <v>0.28904494382022472</v>
      </c>
      <c r="D46" s="217">
        <f>1-SUM(D36:D42)</f>
        <v>0.2987541926209869</v>
      </c>
      <c r="E46" s="217">
        <f>1-SUM(E36:E42)</f>
        <v>0.32570850202429136</v>
      </c>
      <c r="F46" s="217">
        <f ca="1">1-SUM(F36:F42)</f>
        <v>0.29195546558704444</v>
      </c>
      <c r="G46" s="217">
        <f t="shared" ref="G46:P46" ca="1" si="42">1-SUM(G36:G42)</f>
        <v>0.29195546558704444</v>
      </c>
      <c r="H46" s="217">
        <f t="shared" ca="1" si="42"/>
        <v>0.29319063966755921</v>
      </c>
      <c r="I46" s="217">
        <f t="shared" ca="1" si="42"/>
        <v>0.2956450467869427</v>
      </c>
      <c r="J46" s="217">
        <f t="shared" ca="1" si="42"/>
        <v>0.29928705473669925</v>
      </c>
      <c r="K46" s="217">
        <f t="shared" ca="1" si="42"/>
        <v>0.304069833227393</v>
      </c>
      <c r="L46" s="217">
        <f t="shared" ca="1" si="42"/>
        <v>0.30993207708047721</v>
      </c>
      <c r="M46" s="217">
        <f t="shared" ca="1" si="42"/>
        <v>0.31679894041415779</v>
      </c>
      <c r="N46" s="217">
        <f t="shared" ca="1" si="42"/>
        <v>0.32458315733359344</v>
      </c>
      <c r="O46" s="217">
        <f t="shared" ca="1" si="42"/>
        <v>0.33318632005424731</v>
      </c>
      <c r="P46" s="217">
        <f t="shared" ca="1" si="42"/>
        <v>0.34250028173603042</v>
      </c>
      <c r="Y46"/>
    </row>
    <row r="47" spans="2:25">
      <c r="Y47"/>
    </row>
    <row r="48" spans="2:25">
      <c r="Y48"/>
    </row>
    <row r="49" spans="2:25" ht="15" thickBot="1">
      <c r="B49" s="49"/>
      <c r="C49" s="49">
        <f t="shared" ref="C49:P49" si="43">+C$4</f>
        <v>2018</v>
      </c>
      <c r="D49" s="49">
        <f t="shared" si="43"/>
        <v>2019</v>
      </c>
      <c r="E49" s="49">
        <f t="shared" si="43"/>
        <v>2020</v>
      </c>
      <c r="F49" s="49">
        <f t="shared" si="43"/>
        <v>2021</v>
      </c>
      <c r="G49" s="49">
        <f t="shared" si="43"/>
        <v>2022</v>
      </c>
      <c r="H49" s="49">
        <f t="shared" si="43"/>
        <v>2023</v>
      </c>
      <c r="I49" s="49">
        <f t="shared" si="43"/>
        <v>2024</v>
      </c>
      <c r="J49" s="49">
        <f t="shared" si="43"/>
        <v>2025</v>
      </c>
      <c r="K49" s="49">
        <f t="shared" si="43"/>
        <v>2026</v>
      </c>
      <c r="L49" s="49">
        <f t="shared" si="43"/>
        <v>2027</v>
      </c>
      <c r="M49" s="49">
        <f t="shared" si="43"/>
        <v>2028</v>
      </c>
      <c r="N49" s="49">
        <f t="shared" si="43"/>
        <v>2029</v>
      </c>
      <c r="O49" s="49">
        <f t="shared" si="43"/>
        <v>2030</v>
      </c>
      <c r="P49" s="49">
        <f t="shared" si="43"/>
        <v>2031</v>
      </c>
      <c r="Y49"/>
    </row>
    <row r="50" spans="2:25" ht="15" thickBot="1">
      <c r="B50" s="218" t="s">
        <v>260</v>
      </c>
      <c r="C50" s="1" cm="1">
        <f t="array" ref="C50">+INDEX($C$31:$P$45,MATCH($B$50,$B$31:$B$45,0),COLUMNS($C$49:C49))</f>
        <v>0.5196629213483146</v>
      </c>
      <c r="D50" s="1" cm="1">
        <f t="array" ref="D50">+INDEX($C$31:$P$45,MATCH($B$50,$B$31:$B$45,0),COLUMNS($C$49:D49))</f>
        <v>0.52036415908001921</v>
      </c>
      <c r="E50" s="1" cm="1">
        <f t="array" ref="E50">+INDEX($C$31:$P$45,MATCH($B$50,$B$31:$B$45,0),COLUMNS($C$49:E49))</f>
        <v>0.51558704453441295</v>
      </c>
      <c r="Y50"/>
    </row>
    <row r="51" spans="2:25">
      <c r="E51" s="1"/>
      <c r="F51" s="1" cm="1">
        <f t="array" aca="1" ref="F51" ca="1">+INDEX($C$31:$P$45,MATCH($B$50,$B$31:$B$45,0),COLUMNS($C$49:F49))</f>
        <v>0.54009919028340081</v>
      </c>
      <c r="G51" s="1" cm="1">
        <f t="array" aca="1" ref="G51" ca="1">+INDEX($C$31:$P$45,MATCH($B$50,$B$31:$B$45,0),COLUMNS($C$49:G49))</f>
        <v>0.54009919028340081</v>
      </c>
      <c r="H51" s="1" cm="1">
        <f t="array" aca="1" ref="H51" ca="1">+INDEX($C$31:$P$45,MATCH($B$50,$B$31:$B$45,0),COLUMNS($C$49:H49))</f>
        <v>0.53922931978955957</v>
      </c>
      <c r="I51" s="1" cm="1">
        <f t="array" aca="1" ref="I51" ca="1">+INDEX($C$31:$P$45,MATCH($B$50,$B$31:$B$45,0),COLUMNS($C$49:I49))</f>
        <v>0.53750267616592995</v>
      </c>
      <c r="J51" s="1" cm="1">
        <f t="array" aca="1" ref="J51" ca="1">+INDEX($C$31:$P$45,MATCH($B$50,$B$31:$B$45,0),COLUMNS($C$49:J49))</f>
        <v>0.53494524435227031</v>
      </c>
      <c r="K51" s="1" cm="1">
        <f t="array" aca="1" ref="K51" ca="1">+INDEX($C$31:$P$45,MATCH($B$50,$B$31:$B$45,0),COLUMNS($C$49:K49))</f>
        <v>0.53159548313357519</v>
      </c>
      <c r="L51" s="1" cm="1">
        <f t="array" aca="1" ref="L51" ca="1">+INDEX($C$31:$P$45,MATCH($B$50,$B$31:$B$45,0),COLUMNS($C$49:L49))</f>
        <v>0.52750371895945103</v>
      </c>
      <c r="M51" s="1" cm="1">
        <f t="array" aca="1" ref="M51" ca="1">+INDEX($C$31:$P$45,MATCH($B$50,$B$31:$B$45,0),COLUMNS($C$49:M49))</f>
        <v>0.52273136405891851</v>
      </c>
      <c r="N51" s="1" cm="1">
        <f t="array" aca="1" ref="N51" ca="1">+INDEX($C$31:$P$45,MATCH($B$50,$B$31:$B$45,0),COLUMNS($C$49:N49))</f>
        <v>0.5173499802832161</v>
      </c>
      <c r="O51" s="1" cm="1">
        <f t="array" aca="1" ref="O51" ca="1">+INDEX($C$31:$P$45,MATCH($B$50,$B$31:$B$45,0),COLUMNS($C$49:O49))</f>
        <v>0.51144021407973783</v>
      </c>
      <c r="P51" s="1" cm="1">
        <f t="array" aca="1" ref="P51" ca="1">+INDEX($C$31:$P$45,MATCH($B$50,$B$31:$B$45,0),COLUMNS($C$49:P49))</f>
        <v>0.50509063113535713</v>
      </c>
      <c r="Q51" s="1"/>
      <c r="R51" s="1"/>
      <c r="S51" s="1"/>
      <c r="T51" s="1"/>
      <c r="U51" s="1"/>
      <c r="V51" s="1"/>
      <c r="W51" s="1"/>
    </row>
    <row r="52" spans="2:25">
      <c r="B52" s="3" t="s">
        <v>214</v>
      </c>
      <c r="C52" s="7">
        <f>+Model!Y7</f>
        <v>356</v>
      </c>
      <c r="D52" s="7">
        <f>+Model!Z7</f>
        <v>417.4</v>
      </c>
      <c r="E52" s="7">
        <f>+Model!AA7</f>
        <v>494</v>
      </c>
      <c r="F52" s="7">
        <f ca="1">+Model!AB7</f>
        <v>704.92369004600107</v>
      </c>
      <c r="G52" s="7">
        <f ca="1">+Model!AC7</f>
        <v>844.12071200490709</v>
      </c>
      <c r="H52" s="7">
        <f ca="1">+Model!AD7</f>
        <v>1036.4128254542468</v>
      </c>
      <c r="I52" s="7">
        <f ca="1">+Model!AE7</f>
        <v>1262.6099815266216</v>
      </c>
      <c r="J52" s="7">
        <f ca="1">+Model!AF7</f>
        <v>1538.8330704095752</v>
      </c>
      <c r="K52" s="7">
        <f ca="1">+Model!AG7</f>
        <v>2057.321184233961</v>
      </c>
      <c r="L52" s="7">
        <f ca="1">+Model!AH7</f>
        <v>2498.6447129767748</v>
      </c>
      <c r="M52" s="7">
        <f ca="1">+Model!AI7</f>
        <v>3028.9507769859802</v>
      </c>
      <c r="N52" s="7">
        <f ca="1">+Model!AJ7</f>
        <v>3666.7474587080742</v>
      </c>
      <c r="O52" s="7">
        <f ca="1">+Model!AK7</f>
        <v>4433.2431647461908</v>
      </c>
      <c r="P52" s="7">
        <f ca="1">+Model!AL7</f>
        <v>5353.7576590667977</v>
      </c>
      <c r="Q52" s="7"/>
      <c r="R52" s="7"/>
      <c r="S52" s="7"/>
      <c r="T52" s="7"/>
      <c r="U52" s="7"/>
      <c r="V52" s="7"/>
      <c r="W52" s="7"/>
    </row>
    <row r="71" spans="2:30">
      <c r="B71" s="49"/>
      <c r="C71" s="49">
        <f>+Model!M3</f>
        <v>2006</v>
      </c>
      <c r="D71" s="49">
        <f>+Model!N3</f>
        <v>2007</v>
      </c>
      <c r="E71" s="49">
        <f>+Model!O3</f>
        <v>2008</v>
      </c>
      <c r="F71" s="49">
        <f>+Model!P3</f>
        <v>2009</v>
      </c>
      <c r="G71" s="49">
        <f>+Model!Q3</f>
        <v>2010</v>
      </c>
      <c r="H71" s="49">
        <f>+Model!R3</f>
        <v>2011</v>
      </c>
      <c r="I71" s="49">
        <f>+Model!S3</f>
        <v>2012</v>
      </c>
      <c r="J71" s="49">
        <f>+Model!T3</f>
        <v>2013</v>
      </c>
      <c r="K71" s="49">
        <f>+Model!U3</f>
        <v>2014</v>
      </c>
      <c r="L71" s="49">
        <f>+Model!V3</f>
        <v>2015</v>
      </c>
      <c r="M71" s="49">
        <f>+Model!W3</f>
        <v>2016</v>
      </c>
      <c r="N71" s="49">
        <f>+Model!X3</f>
        <v>2017</v>
      </c>
      <c r="O71" s="49">
        <f>+Model!Y3</f>
        <v>2018</v>
      </c>
      <c r="P71" s="49">
        <f>+Model!Z3</f>
        <v>2019</v>
      </c>
      <c r="Q71" s="49">
        <f>+Model!AA3</f>
        <v>2020</v>
      </c>
      <c r="R71" s="49">
        <f>+Model!AB3</f>
        <v>2021</v>
      </c>
      <c r="S71" s="49">
        <f>+Model!AC3</f>
        <v>2022</v>
      </c>
      <c r="T71" s="49">
        <f>+Model!AD3</f>
        <v>2023</v>
      </c>
      <c r="U71" s="49">
        <f>+Model!AE3</f>
        <v>2024</v>
      </c>
      <c r="V71" s="49">
        <f>+Model!AF3</f>
        <v>2025</v>
      </c>
      <c r="W71" s="49">
        <f>+Model!AG3</f>
        <v>2026</v>
      </c>
      <c r="X71" s="49">
        <f>+Model!AH3</f>
        <v>2027</v>
      </c>
      <c r="Y71" s="49">
        <f>+Model!AI3</f>
        <v>2028</v>
      </c>
      <c r="Z71" s="49">
        <f>+Model!AJ3</f>
        <v>2029</v>
      </c>
      <c r="AA71" s="49">
        <f>+Model!AK3</f>
        <v>2030</v>
      </c>
      <c r="AB71" s="49">
        <f>+Model!AL3</f>
        <v>2031</v>
      </c>
    </row>
    <row r="72" spans="2:30">
      <c r="Y72"/>
    </row>
    <row r="73" spans="2:30">
      <c r="B73" t="s">
        <v>248</v>
      </c>
      <c r="C73" s="246"/>
      <c r="D73" s="246"/>
      <c r="E73" s="246"/>
      <c r="F73" s="246"/>
      <c r="G73" s="246"/>
      <c r="H73" s="246"/>
      <c r="I73" s="246"/>
      <c r="J73" s="246"/>
      <c r="K73" s="246"/>
      <c r="L73" s="97">
        <f>+Model!V92</f>
        <v>0.71761848375628401</v>
      </c>
      <c r="M73" s="97">
        <f>+Model!W92</f>
        <v>1.0608945635981895</v>
      </c>
      <c r="N73" s="97">
        <f>+Model!X92</f>
        <v>0.32931900858206015</v>
      </c>
      <c r="O73" s="97">
        <f>+Model!Y92</f>
        <v>0.5535705432773359</v>
      </c>
      <c r="P73" s="97">
        <f>+Model!Z92</f>
        <v>1.8956411466601828</v>
      </c>
      <c r="Q73" s="97">
        <f>+Model!AA92</f>
        <v>1.0516868559030919</v>
      </c>
      <c r="R73" s="97">
        <f>+Model!AB92</f>
        <v>1.651</v>
      </c>
      <c r="S73" s="97">
        <f>+Model!AC92</f>
        <v>1.1000000000000001</v>
      </c>
      <c r="T73" s="97">
        <f>+Model!AD92</f>
        <v>1.1192500000000001</v>
      </c>
      <c r="U73" s="97">
        <f>+Model!AE92</f>
        <v>1.1388368750000002</v>
      </c>
      <c r="V73" s="97">
        <f>+Model!AF92</f>
        <v>1.1587665203125004</v>
      </c>
      <c r="W73" s="97">
        <f>+Model!AG92</f>
        <v>1.6</v>
      </c>
      <c r="X73" s="97">
        <f>+Model!AH92</f>
        <v>1.1996782207702839</v>
      </c>
      <c r="Y73" s="97">
        <f>+Model!AI92</f>
        <v>1.220672589633764</v>
      </c>
      <c r="Z73" s="97">
        <f>+Model!AJ92</f>
        <v>1.2420343599523549</v>
      </c>
      <c r="AA73" s="97">
        <f>+Model!AK92</f>
        <v>1.2637699612515212</v>
      </c>
      <c r="AB73" s="97">
        <f>+Model!AL92</f>
        <v>1.2858859355734229</v>
      </c>
    </row>
    <row r="74" spans="2:30">
      <c r="B74" t="s">
        <v>431</v>
      </c>
      <c r="C74" s="247"/>
      <c r="D74" s="247"/>
      <c r="E74" s="247"/>
      <c r="F74" s="247"/>
      <c r="G74" s="247"/>
      <c r="H74" s="247"/>
      <c r="I74" s="247"/>
      <c r="J74" s="247"/>
      <c r="K74" s="247"/>
      <c r="L74" s="4">
        <f>+Model!V96*1.21</f>
        <v>7.3580100000000002</v>
      </c>
      <c r="M74" s="4">
        <f>+Model!W96*1.21</f>
        <v>5.5317570000000007</v>
      </c>
      <c r="N74" s="4">
        <f>+Model!X96*1.21</f>
        <v>2.0966274999999999</v>
      </c>
      <c r="O74" s="4">
        <f>+Model!Y96*1.21</f>
        <v>5.7133174999999996</v>
      </c>
      <c r="P74" s="4">
        <f>+Model!Z96*1.21</f>
        <v>8.0187506666666675</v>
      </c>
      <c r="Q74" s="4">
        <f>+Model!AA96*1.21</f>
        <v>5.1753123529411758</v>
      </c>
      <c r="R74" s="4">
        <f ca="1">+Model!AB96*1.21</f>
        <v>17.494491299999996</v>
      </c>
      <c r="S74" s="4">
        <f ca="1">+Model!AC96*1.21</f>
        <v>5.7341691761725126</v>
      </c>
      <c r="T74" s="4">
        <f ca="1">+Model!AD96*1.21</f>
        <v>6.9719462024045562</v>
      </c>
      <c r="U74" s="4">
        <f ca="1">+Model!AE96*1.21</f>
        <v>6.9340762024042482</v>
      </c>
      <c r="V74" s="4">
        <f ca="1">+Model!AF96*1.21</f>
        <v>7.222915035194367</v>
      </c>
      <c r="W74" s="4">
        <f ca="1">+Model!AG96*1.21</f>
        <v>17.023961595246188</v>
      </c>
      <c r="X74" s="4">
        <f ca="1">+Model!AH96*1.21</f>
        <v>8.6043942014775041</v>
      </c>
      <c r="Y74" s="4">
        <f ca="1">+Model!AI96*1.21</f>
        <v>8.9353211166661453</v>
      </c>
      <c r="Z74" s="4">
        <f ca="1">+Model!AJ96*1.21</f>
        <v>9.2615852714833142</v>
      </c>
      <c r="AA74" s="4">
        <f ca="1">+Model!AK96*1.21</f>
        <v>9.5865329662580709</v>
      </c>
      <c r="AB74" s="4">
        <f ca="1">+Model!AL96*1.21</f>
        <v>9.9943495364638597</v>
      </c>
    </row>
    <row r="75" spans="2:30"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</row>
    <row r="76" spans="2:30"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</row>
    <row r="77" spans="2:30" hidden="1" outlineLevel="1">
      <c r="B77" t="s">
        <v>443</v>
      </c>
      <c r="C77" s="246">
        <v>0.66628243436653289</v>
      </c>
      <c r="D77" s="246">
        <v>1.7557461249531994</v>
      </c>
      <c r="E77" s="246">
        <v>1.1058436513249787</v>
      </c>
      <c r="F77" s="246">
        <v>0.41852491170601464</v>
      </c>
      <c r="G77" s="246">
        <v>0.50280832761185201</v>
      </c>
      <c r="H77" s="246">
        <v>0.39468004279941843</v>
      </c>
      <c r="I77" s="246">
        <v>0.89510319509763492</v>
      </c>
      <c r="J77" s="246">
        <v>1.7066149246639075</v>
      </c>
      <c r="K77" s="246">
        <v>0.31355044185662367</v>
      </c>
      <c r="L77" s="246">
        <v>0.99632305025181789</v>
      </c>
      <c r="M77" s="246">
        <v>0.60285362798093245</v>
      </c>
      <c r="N77" s="246">
        <v>0.88818772415822012</v>
      </c>
      <c r="O77" s="246">
        <v>0.98780246893003421</v>
      </c>
      <c r="P77" s="246">
        <v>1.0124510672994367</v>
      </c>
      <c r="Q77" s="246">
        <v>0.82873164923299714</v>
      </c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</row>
    <row r="78" spans="2:30" hidden="1" outlineLevel="1">
      <c r="B78" t="s">
        <v>443</v>
      </c>
      <c r="C78" s="247">
        <v>1.4288666666666667</v>
      </c>
      <c r="D78" s="247">
        <v>3.3091875000000002</v>
      </c>
      <c r="E78" s="247">
        <v>4.9020000000000001</v>
      </c>
      <c r="F78" s="247">
        <v>2.7279444444444443</v>
      </c>
      <c r="G78" s="247">
        <v>5.1483499999999989</v>
      </c>
      <c r="H78" s="247">
        <v>1.7059999999999993</v>
      </c>
      <c r="I78" s="247">
        <v>4.3263749999999987</v>
      </c>
      <c r="J78" s="247">
        <v>19.891384615384606</v>
      </c>
      <c r="K78" s="247">
        <v>4.3388214285714275</v>
      </c>
      <c r="L78" s="247">
        <v>8.4503571428571416</v>
      </c>
      <c r="M78" s="247">
        <v>4.3866666666666667</v>
      </c>
      <c r="N78" s="247">
        <v>5.6985238095238095</v>
      </c>
      <c r="O78" s="247">
        <v>6.8185757575757586</v>
      </c>
      <c r="P78" s="247">
        <v>5.0192048192771086</v>
      </c>
      <c r="Q78" s="247">
        <v>6.1218970588235289</v>
      </c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</row>
    <row r="79" spans="2:30" hidden="1" outlineLevel="1">
      <c r="Q79" s="97"/>
    </row>
    <row r="80" spans="2:30" hidden="1" outlineLevel="1">
      <c r="C80" s="97">
        <f>+C77</f>
        <v>0.66628243436653289</v>
      </c>
      <c r="D80" s="97">
        <f>+D77</f>
        <v>1.7557461249531994</v>
      </c>
      <c r="E80" s="97">
        <f>+E77</f>
        <v>1.1058436513249787</v>
      </c>
      <c r="F80" s="97">
        <f>+F77</f>
        <v>0.41852491170601464</v>
      </c>
      <c r="G80" s="97">
        <f>+G77</f>
        <v>0.50280832761185201</v>
      </c>
      <c r="H80" s="97">
        <f>+H77</f>
        <v>0.39468004279941843</v>
      </c>
      <c r="I80" s="97">
        <f>+I77</f>
        <v>0.89510319509763492</v>
      </c>
      <c r="J80" s="97">
        <f>+J77</f>
        <v>1.7066149246639075</v>
      </c>
      <c r="K80" s="97">
        <f>+K77</f>
        <v>0.31355044185662367</v>
      </c>
      <c r="L80" s="97">
        <f>+L77</f>
        <v>0.99632305025181789</v>
      </c>
      <c r="M80" s="97">
        <f>+M77</f>
        <v>0.60285362798093245</v>
      </c>
      <c r="N80" s="97">
        <f>+N77</f>
        <v>0.88818772415822012</v>
      </c>
      <c r="O80" s="97">
        <f>+O77</f>
        <v>0.98780246893003421</v>
      </c>
      <c r="P80" s="97">
        <f>+P77</f>
        <v>1.0124510672994367</v>
      </c>
      <c r="Q80" s="97">
        <f>+Q77</f>
        <v>0.82873164923299714</v>
      </c>
      <c r="R80" s="246">
        <f>+L73</f>
        <v>0.71761848375628401</v>
      </c>
      <c r="S80" s="246">
        <f>+M73</f>
        <v>1.0608945635981895</v>
      </c>
      <c r="T80" s="246">
        <f>+N73</f>
        <v>0.32931900858206015</v>
      </c>
      <c r="U80" s="246">
        <f>+O73</f>
        <v>0.5535705432773359</v>
      </c>
      <c r="V80" s="246">
        <f>+P73</f>
        <v>1.8956411466601828</v>
      </c>
      <c r="W80" s="246">
        <f>+Q73</f>
        <v>1.0516868559030919</v>
      </c>
      <c r="X80" s="97"/>
      <c r="Y80" s="97"/>
      <c r="Z80" s="97"/>
      <c r="AA80" s="97"/>
      <c r="AB80" s="97"/>
      <c r="AC80" s="97"/>
      <c r="AD80" s="97"/>
    </row>
    <row r="81" spans="3:30" hidden="1" outlineLevel="1">
      <c r="C81" s="260">
        <f>+C78</f>
        <v>1.4288666666666667</v>
      </c>
      <c r="D81" s="260">
        <f>+D78</f>
        <v>3.3091875000000002</v>
      </c>
      <c r="E81" s="260">
        <f>+E78</f>
        <v>4.9020000000000001</v>
      </c>
      <c r="F81" s="260">
        <f>+F78</f>
        <v>2.7279444444444443</v>
      </c>
      <c r="G81" s="260">
        <f>+G78</f>
        <v>5.1483499999999989</v>
      </c>
      <c r="H81" s="260">
        <f>+H78</f>
        <v>1.7059999999999993</v>
      </c>
      <c r="I81" s="260">
        <f>+I78</f>
        <v>4.3263749999999987</v>
      </c>
      <c r="J81" s="260">
        <f>+J78</f>
        <v>19.891384615384606</v>
      </c>
      <c r="K81" s="260">
        <f>+K78</f>
        <v>4.3388214285714275</v>
      </c>
      <c r="L81" s="260">
        <f>+L78</f>
        <v>8.4503571428571416</v>
      </c>
      <c r="M81" s="260">
        <f>+M78</f>
        <v>4.3866666666666667</v>
      </c>
      <c r="N81" s="260">
        <f>+N78</f>
        <v>5.6985238095238095</v>
      </c>
      <c r="O81" s="260">
        <f>+O78</f>
        <v>6.8185757575757586</v>
      </c>
      <c r="P81" s="260">
        <f>+P78</f>
        <v>5.0192048192771086</v>
      </c>
      <c r="Q81" s="260">
        <f>+Q78</f>
        <v>6.1218970588235289</v>
      </c>
      <c r="R81" s="247">
        <f>+L74</f>
        <v>7.3580100000000002</v>
      </c>
      <c r="S81" s="247">
        <f t="shared" ref="S81:W81" si="44">+M74</f>
        <v>5.5317570000000007</v>
      </c>
      <c r="T81" s="247">
        <f t="shared" si="44"/>
        <v>2.0966274999999999</v>
      </c>
      <c r="U81" s="247">
        <f t="shared" si="44"/>
        <v>5.7133174999999996</v>
      </c>
      <c r="V81" s="247">
        <f t="shared" si="44"/>
        <v>8.0187506666666675</v>
      </c>
      <c r="W81" s="247">
        <f t="shared" si="44"/>
        <v>5.1753123529411758</v>
      </c>
      <c r="X81" s="4"/>
      <c r="Y81" s="4"/>
      <c r="Z81" s="4"/>
      <c r="AA81" s="4"/>
      <c r="AB81" s="4"/>
      <c r="AC81" s="4"/>
      <c r="AD81" s="4"/>
    </row>
    <row r="82" spans="3:30" collapsed="1">
      <c r="Q82" s="97"/>
    </row>
    <row r="83" spans="3:30">
      <c r="Q83" s="97"/>
    </row>
    <row r="86" spans="3:30">
      <c r="L86" s="1"/>
    </row>
  </sheetData>
  <dataValidations count="1">
    <dataValidation type="list" allowBlank="1" showInputMessage="1" showErrorMessage="1" sqref="B50" xr:uid="{54F7952F-A835-400F-A204-80C0C9B8C859}">
      <formula1>$B$5:$B$19</formula1>
    </dataValidation>
  </dataValidation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Expense Forecast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2021-01-11T19:33:22Z</cp:lastPrinted>
  <dcterms:created xsi:type="dcterms:W3CDTF">2019-08-26T13:22:05Z</dcterms:created>
  <dcterms:modified xsi:type="dcterms:W3CDTF">2021-03-03T03:52:34Z</dcterms:modified>
</cp:coreProperties>
</file>